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8.xml" ContentType="application/vnd.openxmlformats-officedocument.drawing+xml"/>
  <Override PartName="/xl/worksheets/sheet1.xml" ContentType="application/vnd.openxmlformats-officedocument.spreadsheetml.worksheet+xml"/>
  <Override PartName="/xl/drawings/drawing7.xml" ContentType="application/vnd.openxmlformats-officedocument.drawing+xml"/>
  <Override PartName="/xl/drawings/drawing6.xml" ContentType="application/vnd.openxmlformats-officedocument.drawing+xml"/>
  <Override PartName="/xl/theme/theme1.xml" ContentType="application/vnd.openxmlformats-officedocument.theme+xml"/>
  <Override PartName="/xl/drawings/drawing3.xml" ContentType="application/vnd.openxmlformats-officedocument.drawing+xml"/>
  <Override PartName="/xl/styles.xml" ContentType="application/vnd.openxmlformats-officedocument.spreadsheetml.styles+xml"/>
  <Override PartName="/xl/drawings/drawing2.xml" ContentType="application/vnd.openxmlformats-officedocument.drawing+xml"/>
  <Override PartName="/xl/sharedStrings.xml" ContentType="application/vnd.openxmlformats-officedocument.spreadsheetml.sharedStrings+xml"/>
  <Override PartName="/xl/drawings/drawing4.xml" ContentType="application/vnd.openxmlformats-officedocument.drawing+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heprincessivi\Documents\CUARENTENA JEP\CUARENTENA JEP\2020\4. EVALUACION Y SEGUIMIENTO\1. INFORMES DE LEY\EKOGUI\"/>
    </mc:Choice>
  </mc:AlternateContent>
  <bookViews>
    <workbookView xWindow="0" yWindow="0" windowWidth="20496" windowHeight="6648" firstSheet="1" activeTab="1"/>
  </bookViews>
  <sheets>
    <sheet name="Principal" sheetId="4" r:id="rId1"/>
    <sheet name="USUARIOS" sheetId="1" r:id="rId2"/>
    <sheet name="Base a pegar" sheetId="12" state="hidden" r:id="rId3"/>
    <sheet name="ABOGADOS" sheetId="7" r:id="rId4"/>
    <sheet name="JUDICIALES" sheetId="8" r:id="rId5"/>
    <sheet name="PREJUDICIALES" sheetId="9" r:id="rId6"/>
    <sheet name="ARBITRAMENTOS" sheetId="10" r:id="rId7"/>
    <sheet name="PAGOS" sheetId="11" r:id="rId8"/>
    <sheet name="Resumen general" sheetId="5" r:id="rId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5" l="1"/>
  <c r="V3" i="7"/>
  <c r="G14" i="1" l="1"/>
  <c r="G13" i="1"/>
  <c r="G15" i="1"/>
  <c r="G16" i="1"/>
  <c r="G17" i="1"/>
  <c r="G12" i="1"/>
  <c r="BE3" i="12" l="1"/>
  <c r="BD3" i="12"/>
  <c r="BC3" i="12"/>
  <c r="BB3" i="12"/>
  <c r="BA3" i="12"/>
  <c r="AZ3" i="12"/>
  <c r="O3" i="12" l="1"/>
  <c r="N3" i="12"/>
  <c r="M3" i="12"/>
  <c r="L3" i="12"/>
  <c r="K3" i="12"/>
  <c r="J3" i="12"/>
  <c r="I3" i="12"/>
  <c r="H3" i="12"/>
  <c r="G3" i="12"/>
  <c r="F17" i="5" l="1"/>
  <c r="F15" i="5"/>
  <c r="F10" i="5"/>
  <c r="C19" i="5"/>
  <c r="C17" i="5"/>
  <c r="C16" i="5"/>
  <c r="T16" i="10"/>
  <c r="T12" i="10"/>
  <c r="W3" i="8"/>
  <c r="C25" i="8" s="1"/>
  <c r="T17" i="10" l="1"/>
  <c r="F13" i="5" s="1"/>
  <c r="V2" i="9"/>
  <c r="V3" i="9" s="1"/>
  <c r="F9" i="9" s="1"/>
  <c r="F11" i="5" l="1"/>
  <c r="AY3" i="12"/>
  <c r="AX3" i="12"/>
  <c r="AW3" i="12"/>
  <c r="AV3" i="12"/>
  <c r="AU3" i="12"/>
  <c r="AT3" i="12"/>
  <c r="AS3" i="12"/>
  <c r="AR3" i="12"/>
  <c r="AQ3" i="12"/>
  <c r="AP3" i="12"/>
  <c r="AO3" i="12"/>
  <c r="AN3" i="12"/>
  <c r="AM3" i="12"/>
  <c r="AL3" i="12"/>
  <c r="AK3" i="12"/>
  <c r="AJ3" i="12"/>
  <c r="AI3" i="12"/>
  <c r="AH3" i="12"/>
  <c r="AG3" i="12"/>
  <c r="AF3" i="12"/>
  <c r="AE3" i="12"/>
  <c r="AD3" i="12"/>
  <c r="AC3" i="12"/>
  <c r="AB3" i="12"/>
  <c r="AA3" i="12"/>
  <c r="Z3" i="12"/>
  <c r="Y3" i="12"/>
  <c r="X3" i="12"/>
  <c r="W3" i="12"/>
  <c r="V3" i="12"/>
  <c r="U3" i="12"/>
  <c r="T3" i="12"/>
  <c r="S3" i="12"/>
  <c r="R3" i="12"/>
  <c r="Q3" i="12"/>
  <c r="F3" i="12"/>
  <c r="E3" i="12"/>
  <c r="D3" i="12"/>
  <c r="C3" i="12"/>
  <c r="B3" i="12"/>
  <c r="A3" i="12"/>
  <c r="F19" i="5"/>
  <c r="F18" i="5"/>
  <c r="F14" i="5"/>
  <c r="F9" i="5"/>
  <c r="F8" i="5"/>
  <c r="C14" i="5"/>
  <c r="C15" i="5"/>
  <c r="C18" i="5" s="1"/>
  <c r="J13" i="1"/>
  <c r="J14" i="1"/>
  <c r="J15" i="1"/>
  <c r="J16" i="1"/>
  <c r="J17" i="1"/>
  <c r="J12" i="1"/>
  <c r="I12" i="1"/>
  <c r="I13" i="1"/>
  <c r="I14" i="1"/>
  <c r="I15" i="1"/>
  <c r="I16" i="1"/>
  <c r="I17" i="1"/>
  <c r="H13" i="1"/>
  <c r="H14" i="1"/>
  <c r="H15" i="1"/>
  <c r="H16" i="1"/>
  <c r="H17" i="1"/>
  <c r="H12" i="1"/>
  <c r="C10" i="5" l="1"/>
  <c r="C9" i="5"/>
  <c r="C8" i="5"/>
  <c r="V3" i="11" l="1"/>
  <c r="V3" i="10"/>
  <c r="F7" i="7" l="1"/>
</calcChain>
</file>

<file path=xl/comments1.xml><?xml version="1.0" encoding="utf-8"?>
<comments xmlns="http://schemas.openxmlformats.org/spreadsheetml/2006/main">
  <authors>
    <author>Juan Pablo Garzón Peraza</author>
  </authors>
  <commentList>
    <comment ref="C21" authorId="0" shapeId="0">
      <text>
        <r>
          <rPr>
            <b/>
            <sz val="9"/>
            <color indexed="81"/>
            <rFont val="Tahoma"/>
            <family val="2"/>
          </rPr>
          <t>Juan Pablo Garzón Peraza:</t>
        </r>
        <r>
          <rPr>
            <sz val="9"/>
            <color indexed="81"/>
            <rFont val="Tahoma"/>
            <family val="2"/>
          </rPr>
          <t xml:space="preserve">
Total de procesos terminados, sin importar la fecha de terminación</t>
        </r>
      </text>
    </comment>
  </commentList>
</comments>
</file>

<file path=xl/sharedStrings.xml><?xml version="1.0" encoding="utf-8"?>
<sst xmlns="http://schemas.openxmlformats.org/spreadsheetml/2006/main" count="243" uniqueCount="166">
  <si>
    <t>JEFE FINANCIERO</t>
  </si>
  <si>
    <t>JEFE JURÍDICO</t>
  </si>
  <si>
    <t>ENLACE DE PAGOS</t>
  </si>
  <si>
    <t>JEFE CONTROL INTERNO</t>
  </si>
  <si>
    <t>SECRETARIO TÉCNICO</t>
  </si>
  <si>
    <t>ADMINISTRADOR DE LA ENTIDAD</t>
  </si>
  <si>
    <t>FECHA CREACIÓN  EN EKOGUI</t>
  </si>
  <si>
    <t>NOMBRE</t>
  </si>
  <si>
    <t>Pagos</t>
  </si>
  <si>
    <t>Uso del sistema</t>
  </si>
  <si>
    <t>Plantilla de certificado de Control Interno</t>
  </si>
  <si>
    <t>Agencia Nacional de Defensa Jurídica del Estado</t>
  </si>
  <si>
    <t>Si</t>
  </si>
  <si>
    <t>No</t>
  </si>
  <si>
    <t>N/A</t>
  </si>
  <si>
    <t>ROL</t>
  </si>
  <si>
    <t>TIENE EL ROL</t>
  </si>
  <si>
    <t>FECHA ÚLTIMA CAPACITACIÓN</t>
  </si>
  <si>
    <t xml:space="preserve">CANTIDAD </t>
  </si>
  <si>
    <t>CANTIDAD DE ABOGADOS</t>
  </si>
  <si>
    <t>ABOGADOS CON PROCESOS ACTIVOS</t>
  </si>
  <si>
    <t>CANTIDAD DE ABOGADOS LITIGANDO</t>
  </si>
  <si>
    <t>ABOGADOS CREADOS EN EKOGUI ACTIVOS</t>
  </si>
  <si>
    <t>CANTIDAD</t>
  </si>
  <si>
    <t>ABOGADOS INACTIVOS</t>
  </si>
  <si>
    <t>Sin capacitación</t>
  </si>
  <si>
    <t>ABOGADOS CON CORREO ACTUALIZADO</t>
  </si>
  <si>
    <t>Cantidad de procesos de más de 33.000 SMMLV</t>
  </si>
  <si>
    <t>CANTIDAD DE PROCESOS ACTIVOS</t>
  </si>
  <si>
    <t>PROCESOS ACTIVOS REGISTRADOS EN EKOGUI</t>
  </si>
  <si>
    <t>PROCESOS SIN ABOGADO ASIGNADO</t>
  </si>
  <si>
    <t>PROCESOS</t>
  </si>
  <si>
    <t>PROCESOS ACTIVOS</t>
  </si>
  <si>
    <t>ACTUALIZACIÓN</t>
  </si>
  <si>
    <t>CALIFICACIÓN DE RIESGO</t>
  </si>
  <si>
    <t>PROCESOS ACTIVOS EN CALIDAD DEMANDADO</t>
  </si>
  <si>
    <t>PROCESOS SIN CALIFICACIÓN</t>
  </si>
  <si>
    <t>PROCESO ENTIDAD TERMINADOS</t>
  </si>
  <si>
    <t>ENTIDAD</t>
  </si>
  <si>
    <t>INFORMACIÓN USUARIOS</t>
  </si>
  <si>
    <t>Usuarios activos</t>
  </si>
  <si>
    <t>Nivel de capacitación</t>
  </si>
  <si>
    <t>Completitud de roles</t>
  </si>
  <si>
    <t>Procesos activos</t>
  </si>
  <si>
    <t>Procesos por abogado</t>
  </si>
  <si>
    <t>Porcentaje de registro</t>
  </si>
  <si>
    <t>Procesos arbitrales</t>
  </si>
  <si>
    <t>Procesos prejudiciales</t>
  </si>
  <si>
    <t>Actualización prejudiciales</t>
  </si>
  <si>
    <t>Pagos relacionados</t>
  </si>
  <si>
    <t>Uso del módulo pagos</t>
  </si>
  <si>
    <t>Actualización más de 33.000 SMMLV</t>
  </si>
  <si>
    <t>REGISTRO EN 2020</t>
  </si>
  <si>
    <t>REGISTRO EN 2019</t>
  </si>
  <si>
    <t>REGISTRO EN 2018 Y ANTERIORES</t>
  </si>
  <si>
    <t>TOTAL PREJUDICIALES ACTIVOS</t>
  </si>
  <si>
    <t>Prejudiciales</t>
  </si>
  <si>
    <t>TOTAL PREJUDICIALES ACTIVOS EN EKOGUI</t>
  </si>
  <si>
    <t>TOTAL PROCESOS TERMINADOS</t>
  </si>
  <si>
    <t>CANTIDAD PREJUDICIALES</t>
  </si>
  <si>
    <t>Procesos que efectivamente se encuentran activos</t>
  </si>
  <si>
    <t>Proceso que se encuentran terminados</t>
  </si>
  <si>
    <t>TERMINADOS EN EKOGUI</t>
  </si>
  <si>
    <t>PROCESOS TERMINADOS EN 2020</t>
  </si>
  <si>
    <t>PROCESOS ACTIVOS CON ESTADO TERMINADO*</t>
  </si>
  <si>
    <t xml:space="preserve">Procesos de más de 33.000 SMMLV con la pieza demanda </t>
  </si>
  <si>
    <t>Procesos de más de 33.000 SMMLV registrados en eKOGUI</t>
  </si>
  <si>
    <t>PROCESOS CON CALIFICACIÓN  EN 2020</t>
  </si>
  <si>
    <t>PROCESOS CON CALIFICACIÓN ANTERIOR A 2020</t>
  </si>
  <si>
    <t>PROBABILIDAD DE PERDER EL CASO ALTA</t>
  </si>
  <si>
    <t>PROBABILIDAD DE PERDER EL CASO MEDIA</t>
  </si>
  <si>
    <t>PROBABILIDAD DE PERDER EL CASO BAJA</t>
  </si>
  <si>
    <t>PROBABILIDAD DE PERDER EL CASO REMOTA</t>
  </si>
  <si>
    <t>CON PROVISIÓN IGUAL A CERO</t>
  </si>
  <si>
    <t>Procesos Judiciales</t>
  </si>
  <si>
    <t>TERMINADOS ÚLTIMA ACTUACIÓN EN 2020</t>
  </si>
  <si>
    <t>ARBITRAMENTOS</t>
  </si>
  <si>
    <t>ARBITRAMENTOS ACTIVOS</t>
  </si>
  <si>
    <t>ARBITRAMENTOS REGISTRADOS EN EKOGUI</t>
  </si>
  <si>
    <t>PAGOS</t>
  </si>
  <si>
    <t>Gestiona pagos en SIIF de MinHacienda</t>
  </si>
  <si>
    <t>Pagos enlazados</t>
  </si>
  <si>
    <t>Provisión incorrecta</t>
  </si>
  <si>
    <t>JUDICIALES</t>
  </si>
  <si>
    <t>PREJUDICIALES</t>
  </si>
  <si>
    <t>Plantilla de certificado de Control Interno eKOGUI</t>
  </si>
  <si>
    <t>REGISTRO EN 2019 Y ANTERIORES</t>
  </si>
  <si>
    <t>ACTUALIZADO</t>
  </si>
  <si>
    <t>Entre 21-03-2019 y 31-12-2019</t>
  </si>
  <si>
    <t>PROCESOS SIN ABOGADO ASIGNADO(1)</t>
  </si>
  <si>
    <t>(2) Con fecha de actuación en 2020</t>
  </si>
  <si>
    <t>PROCESOS ACTIVOS CON ESTADO TERMINADO(3)</t>
  </si>
  <si>
    <t>(4)Equivalente a un valor indexado de $28.967 millones</t>
  </si>
  <si>
    <t>Procesos de más de 33.000 SMMLV con la pieza demanda(5)</t>
  </si>
  <si>
    <t>(5) Puede ser remitida a la ANDJE o cargada en el sistema</t>
  </si>
  <si>
    <t>PROCESOS ANALIZADOS</t>
  </si>
  <si>
    <t>PROCESOS TERMINADOS CON EJECUTORIA</t>
  </si>
  <si>
    <t>PROCESOS DESFAVORABLES</t>
  </si>
  <si>
    <t>PROCESOS QUE GENERAN EROGACIÓN ECONÓMICA</t>
  </si>
  <si>
    <t>PROCESOS CON VALOR CONDENA MAYOR A CERO</t>
  </si>
  <si>
    <t>ARBITRAMENTOS TERMINADOS EN EKOGUI</t>
  </si>
  <si>
    <r>
      <t xml:space="preserve">Por favor seleccione la información que desea registrar, en cualquier momento puede visualizar los resultados de la información que haya registrado seleccionando la opción de </t>
    </r>
    <r>
      <rPr>
        <b/>
        <sz val="11"/>
        <color theme="1"/>
        <rFont val="Calibri"/>
        <family val="2"/>
        <scheme val="minor"/>
      </rPr>
      <t>Ver resultado</t>
    </r>
    <r>
      <rPr>
        <sz val="11"/>
        <color theme="1"/>
        <rFont val="Calibri"/>
        <family val="2"/>
        <scheme val="minor"/>
      </rPr>
      <t>.</t>
    </r>
  </si>
  <si>
    <t>OBSERVACIONES</t>
  </si>
  <si>
    <t>CONDENAS</t>
  </si>
  <si>
    <t>Observaciones</t>
  </si>
  <si>
    <t>Tiene información estudios</t>
  </si>
  <si>
    <t>Tienen información experiencia</t>
  </si>
  <si>
    <t>Tienen Información laboral</t>
  </si>
  <si>
    <t>INFORMACIÓN (1)</t>
  </si>
  <si>
    <t>Observaciones:</t>
  </si>
  <si>
    <t>Capacitaciones anteriores al 21-03-2019</t>
  </si>
  <si>
    <t>RETIRADOS EN LA ENTIDAD PRIMER SEMESTRE 2020</t>
  </si>
  <si>
    <t>INACTIVADOS EN EKOGUI PRIMER SEMESTRE 2020</t>
  </si>
  <si>
    <t>(1) Se visualiza en el detalle del abogado a la fecha de revisión</t>
  </si>
  <si>
    <t>Solamente se revisa que tenga registrada alguna información registrada</t>
  </si>
  <si>
    <t>PROVISIÓN CONTABLE (6)</t>
  </si>
  <si>
    <t>MAYORES A 33.000 SMMLV(4) ACTIVOS</t>
  </si>
  <si>
    <t>ÚLTIMA CAPACITACIÓN ABOGADOS ACTIVOS</t>
  </si>
  <si>
    <t>No Aplica</t>
  </si>
  <si>
    <t>Abogados al 31 de diciembre de 2020</t>
  </si>
  <si>
    <t>ABOGADOS ACTIVOS AL 31-12-2020</t>
  </si>
  <si>
    <t>USUARIOS ACTIVOS</t>
  </si>
  <si>
    <t>RETIRADOS EN LA ENTIDAD SEGUNDO SEMESTRE 2020</t>
  </si>
  <si>
    <t>INACTIVADOS EN EKOGUI SEGUNDO SEMESTRE 2020</t>
  </si>
  <si>
    <t>Indique la fecha en la que genera el reporte</t>
  </si>
  <si>
    <t>Posteriores al 01-01-2020</t>
  </si>
  <si>
    <t>PROCESOS ACTIVOS AL 31 DE DICIEMBRE DE 2020</t>
  </si>
  <si>
    <t>Fecha de diligenciamiento de plantilla</t>
  </si>
  <si>
    <t>PROCESOS TERMINADOS SEGUNDO SEMESTRE 2020</t>
  </si>
  <si>
    <t xml:space="preserve">PROCESO TERMINADOS AL 31 DE DICIEMBRE 2020 </t>
  </si>
  <si>
    <r>
      <t>(3)En el reporte de activos al 31 de diciembre verifique la columna</t>
    </r>
    <r>
      <rPr>
        <b/>
        <i/>
        <sz val="9"/>
        <color theme="1"/>
        <rFont val="Calibri"/>
        <family val="2"/>
        <scheme val="minor"/>
      </rPr>
      <t xml:space="preserve"> Estado General del proceso</t>
    </r>
  </si>
  <si>
    <t>(6) Solo se consideran los procesos activos - calidad demandado al 31 de diciembre de 2020 que tengan calificación de riesgo</t>
  </si>
  <si>
    <t>PROCESOS ACTIVOS EN CALIDAD DEMANDADO AL 31-12-2020</t>
  </si>
  <si>
    <t>PROCESOS CON CALIFICACIÓNSEGUNDO SEMESTRE 2020</t>
  </si>
  <si>
    <t>PROCESOS CON CALIFICACIÓN ANTERIOR A 30-06-2020</t>
  </si>
  <si>
    <t>PREJUDICIALES ACTIVOS AL 31-12-2020</t>
  </si>
  <si>
    <t>REGISTRO DESDE JULIO 1 DE 2020</t>
  </si>
  <si>
    <t>REGISTRO ENTRE 1 DE ENERO Y 30 DE JUNIO 2020</t>
  </si>
  <si>
    <t>TOTAL PREJUDICIALES TERMINADOS II SEM. 2020</t>
  </si>
  <si>
    <t>TERMINADOS ÚLTIMA ACTUACIÓN II SEM. 2020</t>
  </si>
  <si>
    <t>PREJUDICIALES TERMINADOS SEGUNDO SEMESTRE 2020</t>
  </si>
  <si>
    <t>ARBITRAMENTOS ACTIVOS AL 31-12-2020</t>
  </si>
  <si>
    <t>TOTAL ARBITRAMENTOS TERMINADOS  AL 31-12-2020</t>
  </si>
  <si>
    <t>Pagos enlazados al 31-12-2020</t>
  </si>
  <si>
    <t>Obs1</t>
  </si>
  <si>
    <t>Obs2</t>
  </si>
  <si>
    <t>Obs3</t>
  </si>
  <si>
    <t>Obs4</t>
  </si>
  <si>
    <t>Obs5</t>
  </si>
  <si>
    <t>Obs6</t>
  </si>
  <si>
    <t>Escriba la fecha de generación del reporte</t>
  </si>
  <si>
    <t>PROCESOS TERMINADOS DURANTE SEGUNDO SEMESTRE 2020</t>
  </si>
  <si>
    <t>TERMINADOS EN EKOGUI DURANTE SEGUNDO SEMESTRE 2020 (2)</t>
  </si>
  <si>
    <t>JUAN DAVID OLARTE TORRE</t>
  </si>
  <si>
    <t>ÁNGELA MARÍA MORA SOTO</t>
  </si>
  <si>
    <t>ADRIANA LORENA GUZMÁN MOLANO</t>
  </si>
  <si>
    <t>MARÍA DEL PILAR YEPES MONCADA</t>
  </si>
  <si>
    <t>MAURICIO ALEJANDRO MONCAYO VALENCIA</t>
  </si>
  <si>
    <t>CARLOS IVÁN CASTRO SABBAGH</t>
  </si>
  <si>
    <t>SI</t>
  </si>
  <si>
    <t>Con respecto a que solo un (1) abogado de los cinco (5)  registrados en e-KOGUI, tiene asignado procesos activos, la Dirección de Asuntos Jurídicos mediante comunicación No.202103002003 del 12 de febrero de 2021, informó: "En atención a la baja litigiosidad de la entidad, sólo el doctor Mauricio A. Moncayo Valencia tiene procesos activos en el período solicitado".</t>
  </si>
  <si>
    <t>1. La única fuente de información es el sistema e-KOGUI.
2. Se observa un (1) proceso sin asignación de abogado: No.25000234200020200044700
3. Se observan dos (2) procesos sin calificación del riesgo: No. 11001032400020180044100 y No.25000234200020200044700, con respecto a este proceso la Dirección de Asuntos Jurídicos informó que no se ha calificado el riesgo del proceso en el sistema e-KOGUI, teniendo en cuenta que no se había registrado la contestación de la demanda.
4. Para los dos (2) procesos que tienen calificación de riesgo, la provisión contable registrada no es igual a cero (0), teniendo en cuenta que la probabilidad de perder el caso es "media" y "baja": No. 25000234200020180244400 y No. 11001333502620190015400.
5. Durante el II semestre del 2020, solo un (1) proceso fue terminado por desistimiento de la parte actora, por lo tanto no hay condena en contra de la entidad.</t>
  </si>
  <si>
    <t>A 31 de diciembre de 2020 la Dirección de Asuntos Jurídicos reportó dos (2) procesos prejudiciales activos, no obstante, en el aplicativo e-KOGUI se encontraban registrados tres (3).  La diferencia obedece a que la conciliación con  e-kogui 1451362, presentaba duplicidad en el sistema.  El Departamento de Conceptos y Representación Jurídica, mediante correo del 17 de febrero de 2021 solicitó a la ANDJE la eliminación de dicho radicado, el cual a 23 de febrero de 2021 ya no estaba registrado en el aplicativo y el reporte genera dos (2) prejudiciales activos.</t>
  </si>
  <si>
    <t>Por la baja litigiosidad, a 31 de diciembre de 2020 no hay condenas en contra de la Entidad,  por lo tanto no se tramitan pagos.</t>
  </si>
  <si>
    <t>JURISDICCIÓN ESPECIAL PARA LA PAZ</t>
  </si>
  <si>
    <t>1. Se recomienda realizar la asignación de abogado al proceso No.25000234200020200044700, en el sistema eKOGUI.
2. Se recomienda registrar la calificación del riesgo en el sistema eKOGUI  a los procesos  No. 11001032400020180044100 y No.25000234200020200044700, de acuerdo con lo establecido en el Decreto 1069 de 2015.
3. Se recomienda ajustar la provisión contable de los procesos No. 25000234200020180244400 y No. 11001333502620190015400, de conformidad con lo dispuesto en la Resolución No.353 de 2016 de la Agencia Nacional de Defensa Jurídica del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</si>
</sst>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6"/>
      <color theme="1"/>
      <name val="Calibri"/>
      <family val="2"/>
      <scheme val="minor"/>
    </font>
    <font>
      <sz val="11"/>
      <color theme="3"/>
      <name val="Calibri"/>
      <family val="2"/>
      <scheme val="minor"/>
    </font>
    <font>
      <b/>
      <sz val="18"/>
      <color theme="3"/>
      <name val="Calibri"/>
      <family val="2"/>
      <scheme val="minor"/>
    </font>
    <font>
      <i/>
      <sz val="9"/>
      <color theme="1"/>
      <name val="Calibri"/>
      <family val="2"/>
      <scheme val="minor"/>
    </font>
    <font>
      <b/>
      <i/>
      <sz val="9"/>
      <color theme="1"/>
      <name val="Calibri"/>
      <family val="2"/>
      <scheme val="minor"/>
    </font>
    <font>
      <b/>
      <sz val="18"/>
      <color theme="1"/>
      <name val="Calibri"/>
      <family val="2"/>
      <scheme val="minor"/>
    </font>
    <font>
      <sz val="9"/>
      <color indexed="81"/>
      <name val="Tahoma"/>
      <family val="2"/>
    </font>
    <font>
      <b/>
      <sz val="9"/>
      <color indexed="81"/>
      <name val="Tahoma"/>
      <family val="2"/>
    </font>
  </fonts>
  <fills count="4">
    <fill>
      <patternFill patternType="none"/>
    </fill>
    <fill>
      <patternFill patternType="gray125"/>
    </fill>
    <fill>
      <patternFill patternType="solid">
        <fgColor theme="0"/>
        <bgColor indexed="64"/>
      </patternFill>
    </fill>
    <fill>
      <patternFill patternType="solid">
        <fgColor theme="3"/>
        <bgColor indexed="64"/>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144">
    <xf numFmtId="0" fontId="0" fillId="0" borderId="0" xfId="0"/>
    <xf numFmtId="0" fontId="0" fillId="2" borderId="0" xfId="0" applyFill="1"/>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0" fillId="2" borderId="1" xfId="0" applyFill="1" applyBorder="1" applyAlignment="1"/>
    <xf numFmtId="0" fontId="0" fillId="2" borderId="2" xfId="0" applyFill="1" applyBorder="1" applyAlignment="1"/>
    <xf numFmtId="0" fontId="0" fillId="2" borderId="3" xfId="0" applyFill="1" applyBorder="1" applyAlignment="1"/>
    <xf numFmtId="0" fontId="0" fillId="2" borderId="4" xfId="0" applyFill="1" applyBorder="1"/>
    <xf numFmtId="0" fontId="0" fillId="2" borderId="0"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2" fillId="3" borderId="10" xfId="0" applyFont="1" applyFill="1" applyBorder="1" applyAlignment="1">
      <alignment horizontal="center"/>
    </xf>
    <xf numFmtId="0" fontId="2" fillId="3" borderId="9" xfId="0" applyFont="1" applyFill="1" applyBorder="1" applyAlignment="1">
      <alignment horizontal="center"/>
    </xf>
    <xf numFmtId="0" fontId="2" fillId="3" borderId="9" xfId="0" applyFont="1" applyFill="1" applyBorder="1"/>
    <xf numFmtId="0" fontId="2" fillId="3" borderId="11" xfId="0" applyFont="1" applyFill="1" applyBorder="1" applyAlignment="1">
      <alignment horizontal="center"/>
    </xf>
    <xf numFmtId="0" fontId="7" fillId="2" borderId="0" xfId="0" applyFont="1" applyFill="1" applyBorder="1" applyAlignment="1"/>
    <xf numFmtId="0" fontId="0" fillId="2" borderId="0" xfId="0" applyFill="1" applyBorder="1" applyAlignment="1"/>
    <xf numFmtId="0" fontId="5" fillId="3" borderId="0" xfId="0" applyFont="1" applyFill="1"/>
    <xf numFmtId="0" fontId="0" fillId="2" borderId="1" xfId="0" applyFill="1" applyBorder="1"/>
    <xf numFmtId="0" fontId="0" fillId="2" borderId="2" xfId="0" applyFill="1" applyBorder="1"/>
    <xf numFmtId="0" fontId="0" fillId="2" borderId="3" xfId="0" applyFill="1" applyBorder="1"/>
    <xf numFmtId="0" fontId="0" fillId="2" borderId="0" xfId="0" applyFill="1" applyBorder="1" applyAlignment="1">
      <alignment vertical="center" wrapText="1"/>
    </xf>
    <xf numFmtId="0" fontId="0" fillId="2" borderId="5" xfId="0" applyFill="1" applyBorder="1" applyAlignment="1">
      <alignment vertical="center" wrapText="1"/>
    </xf>
    <xf numFmtId="0" fontId="9" fillId="2" borderId="0" xfId="0" applyFont="1" applyFill="1" applyBorder="1" applyAlignment="1">
      <alignment vertical="center"/>
    </xf>
    <xf numFmtId="0" fontId="9" fillId="2" borderId="0" xfId="0" applyFont="1" applyFill="1" applyBorder="1" applyAlignment="1"/>
    <xf numFmtId="0" fontId="0" fillId="2" borderId="9" xfId="0" applyFill="1" applyBorder="1" applyAlignment="1">
      <alignment vertical="center" wrapText="1"/>
    </xf>
    <xf numFmtId="0" fontId="2" fillId="3" borderId="19" xfId="0" applyFont="1" applyFill="1" applyBorder="1"/>
    <xf numFmtId="0" fontId="10" fillId="2" borderId="0" xfId="0" applyFont="1" applyFill="1"/>
    <xf numFmtId="0" fontId="2" fillId="3" borderId="9" xfId="0" applyFont="1" applyFill="1" applyBorder="1" applyAlignment="1">
      <alignment vertical="center"/>
    </xf>
    <xf numFmtId="0" fontId="2" fillId="3" borderId="9" xfId="0" applyFont="1" applyFill="1" applyBorder="1" applyAlignment="1">
      <alignment horizontal="center" vertical="center" wrapText="1"/>
    </xf>
    <xf numFmtId="0" fontId="12" fillId="0" borderId="0" xfId="0" applyFont="1" applyBorder="1" applyAlignment="1">
      <alignment horizontal="center"/>
    </xf>
    <xf numFmtId="0" fontId="5" fillId="2" borderId="0" xfId="0" applyFont="1" applyFill="1"/>
    <xf numFmtId="0" fontId="0" fillId="0" borderId="9" xfId="0" applyBorder="1"/>
    <xf numFmtId="0" fontId="3" fillId="0" borderId="0" xfId="0" applyFont="1"/>
    <xf numFmtId="9" fontId="0" fillId="0" borderId="9" xfId="1" applyFont="1" applyBorder="1"/>
    <xf numFmtId="0" fontId="0" fillId="0" borderId="0" xfId="0" applyBorder="1" applyAlignment="1"/>
    <xf numFmtId="0" fontId="6" fillId="0" borderId="0" xfId="0" applyFont="1" applyBorder="1" applyAlignment="1"/>
    <xf numFmtId="0" fontId="6" fillId="0" borderId="5" xfId="0" applyFont="1" applyBorder="1" applyAlignment="1"/>
    <xf numFmtId="14" fontId="0" fillId="2" borderId="0" xfId="0" applyNumberFormat="1" applyFill="1"/>
    <xf numFmtId="0" fontId="0" fillId="0" borderId="9" xfId="0" applyFill="1" applyBorder="1"/>
    <xf numFmtId="0" fontId="2" fillId="3" borderId="9" xfId="0" applyFont="1" applyFill="1" applyBorder="1" applyAlignment="1">
      <alignment horizontal="center" vertical="center"/>
    </xf>
    <xf numFmtId="0" fontId="0" fillId="0" borderId="16" xfId="0" applyBorder="1"/>
    <xf numFmtId="0" fontId="10" fillId="0" borderId="15" xfId="0" applyFont="1" applyBorder="1"/>
    <xf numFmtId="0" fontId="10" fillId="2" borderId="17" xfId="0" applyFont="1" applyFill="1" applyBorder="1"/>
    <xf numFmtId="0" fontId="0" fillId="2" borderId="18" xfId="0" applyFill="1" applyBorder="1"/>
    <xf numFmtId="0" fontId="0" fillId="2" borderId="11" xfId="0" applyFill="1" applyBorder="1" applyProtection="1">
      <protection hidden="1"/>
    </xf>
    <xf numFmtId="0" fontId="0" fillId="2" borderId="9" xfId="0" applyFill="1" applyBorder="1" applyProtection="1">
      <protection locked="0"/>
    </xf>
    <xf numFmtId="0" fontId="0" fillId="2" borderId="12" xfId="0" applyFill="1" applyBorder="1" applyProtection="1">
      <protection locked="0"/>
    </xf>
    <xf numFmtId="14" fontId="0" fillId="2" borderId="12" xfId="0" applyNumberFormat="1" applyFill="1" applyBorder="1" applyProtection="1">
      <protection locked="0"/>
    </xf>
    <xf numFmtId="14" fontId="0" fillId="2" borderId="9" xfId="0" applyNumberFormat="1" applyFill="1" applyBorder="1" applyProtection="1">
      <protection locked="0"/>
    </xf>
    <xf numFmtId="0" fontId="0" fillId="2" borderId="0" xfId="0" applyFill="1" applyBorder="1" applyProtection="1">
      <protection locked="0"/>
    </xf>
    <xf numFmtId="0" fontId="0" fillId="2" borderId="9" xfId="0" applyFill="1" applyBorder="1" applyAlignment="1" applyProtection="1">
      <protection locked="0"/>
    </xf>
    <xf numFmtId="0" fontId="0" fillId="0" borderId="9" xfId="0" applyBorder="1" applyProtection="1">
      <protection locked="0"/>
    </xf>
    <xf numFmtId="0" fontId="0" fillId="0" borderId="0" xfId="0" applyBorder="1" applyProtection="1">
      <protection locked="0"/>
    </xf>
    <xf numFmtId="0" fontId="4" fillId="2" borderId="0" xfId="0" applyFont="1" applyFill="1" applyBorder="1"/>
    <xf numFmtId="0" fontId="4" fillId="0" borderId="0" xfId="0" applyFont="1"/>
    <xf numFmtId="0" fontId="4" fillId="2" borderId="0" xfId="0" applyFont="1" applyFill="1"/>
    <xf numFmtId="0" fontId="0" fillId="2" borderId="9" xfId="0" applyFill="1" applyBorder="1" applyAlignment="1">
      <alignment vertical="center"/>
    </xf>
    <xf numFmtId="0" fontId="0" fillId="2" borderId="9" xfId="0" applyFill="1" applyBorder="1" applyAlignment="1" applyProtection="1">
      <alignment vertical="center"/>
      <protection locked="0"/>
    </xf>
    <xf numFmtId="0" fontId="0" fillId="2" borderId="0" xfId="0" applyFill="1" applyBorder="1" applyAlignment="1">
      <alignment wrapText="1"/>
    </xf>
    <xf numFmtId="0" fontId="0" fillId="0" borderId="9" xfId="0" applyBorder="1" applyAlignment="1">
      <alignment horizontal="center"/>
    </xf>
    <xf numFmtId="0" fontId="0" fillId="2" borderId="22" xfId="0" applyFill="1" applyBorder="1" applyAlignment="1">
      <alignment horizontal="center" vertical="center"/>
    </xf>
    <xf numFmtId="0" fontId="0" fillId="2" borderId="28" xfId="0" applyFill="1" applyBorder="1"/>
    <xf numFmtId="0" fontId="0" fillId="2" borderId="28" xfId="0" applyFill="1" applyBorder="1" applyProtection="1">
      <protection locked="0"/>
    </xf>
    <xf numFmtId="0" fontId="0" fillId="2" borderId="0" xfId="0" applyFill="1" applyBorder="1" applyAlignment="1" applyProtection="1">
      <protection locked="0"/>
    </xf>
    <xf numFmtId="0" fontId="0" fillId="2" borderId="13" xfId="0" applyFill="1" applyBorder="1" applyAlignment="1">
      <alignment wrapText="1"/>
    </xf>
    <xf numFmtId="0" fontId="0" fillId="2" borderId="14" xfId="0" applyFill="1" applyBorder="1" applyAlignment="1">
      <alignment wrapText="1"/>
    </xf>
    <xf numFmtId="0" fontId="0" fillId="2" borderId="17" xfId="0" applyFill="1" applyBorder="1" applyAlignment="1">
      <alignment wrapText="1"/>
    </xf>
    <xf numFmtId="0" fontId="0" fillId="2" borderId="18" xfId="0" applyFill="1" applyBorder="1" applyAlignment="1">
      <alignment wrapText="1"/>
    </xf>
    <xf numFmtId="0" fontId="10" fillId="2" borderId="21" xfId="0" applyFont="1" applyFill="1" applyBorder="1" applyAlignment="1">
      <alignment wrapText="1"/>
    </xf>
    <xf numFmtId="14" fontId="0" fillId="2" borderId="27" xfId="0" applyNumberFormat="1" applyFill="1" applyBorder="1" applyProtection="1">
      <protection locked="0"/>
    </xf>
    <xf numFmtId="14" fontId="5" fillId="2" borderId="5" xfId="0" applyNumberFormat="1" applyFont="1" applyFill="1" applyBorder="1"/>
    <xf numFmtId="0" fontId="12" fillId="0" borderId="4" xfId="0" applyFont="1" applyBorder="1" applyAlignment="1">
      <alignment horizontal="center"/>
    </xf>
    <xf numFmtId="0" fontId="12" fillId="0" borderId="0" xfId="0" applyFont="1" applyBorder="1" applyAlignment="1">
      <alignment horizontal="center"/>
    </xf>
    <xf numFmtId="0" fontId="12" fillId="0" borderId="5" xfId="0" applyFont="1" applyBorder="1" applyAlignment="1">
      <alignment horizontal="center"/>
    </xf>
    <xf numFmtId="0" fontId="0" fillId="0" borderId="0" xfId="0" applyBorder="1" applyAlignment="1">
      <alignment horizontal="left" wrapText="1"/>
    </xf>
    <xf numFmtId="0" fontId="7" fillId="2" borderId="4" xfId="0" applyFont="1" applyFill="1" applyBorder="1" applyAlignment="1">
      <alignment horizontal="center"/>
    </xf>
    <xf numFmtId="0" fontId="7" fillId="2" borderId="0" xfId="0" applyFont="1" applyFill="1" applyBorder="1" applyAlignment="1">
      <alignment horizontal="center"/>
    </xf>
    <xf numFmtId="0" fontId="7" fillId="2" borderId="5" xfId="0" applyFont="1" applyFill="1" applyBorder="1" applyAlignment="1">
      <alignment horizontal="center"/>
    </xf>
    <xf numFmtId="0" fontId="0" fillId="2" borderId="23" xfId="0" applyFill="1" applyBorder="1" applyAlignment="1" applyProtection="1">
      <alignment horizontal="left" vertical="top" wrapText="1"/>
      <protection locked="0"/>
    </xf>
    <xf numFmtId="0" fontId="0" fillId="2" borderId="24" xfId="0" applyFill="1" applyBorder="1" applyAlignment="1" applyProtection="1">
      <alignment horizontal="left" vertical="top" wrapText="1"/>
      <protection locked="0"/>
    </xf>
    <xf numFmtId="0" fontId="0" fillId="2" borderId="25" xfId="0" applyFill="1" applyBorder="1" applyAlignment="1">
      <alignment horizontal="center"/>
    </xf>
    <xf numFmtId="0" fontId="0" fillId="2" borderId="26" xfId="0" applyFill="1" applyBorder="1" applyAlignment="1">
      <alignment horizontal="center"/>
    </xf>
    <xf numFmtId="0" fontId="8" fillId="2" borderId="1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0" fillId="2" borderId="1" xfId="0" applyFill="1" applyBorder="1" applyAlignment="1" applyProtection="1">
      <alignment horizontal="center" wrapText="1"/>
      <protection locked="0"/>
    </xf>
    <xf numFmtId="0" fontId="0" fillId="2" borderId="2" xfId="0" applyFill="1" applyBorder="1" applyAlignment="1" applyProtection="1">
      <alignment horizontal="center" wrapText="1"/>
      <protection locked="0"/>
    </xf>
    <xf numFmtId="0" fontId="0" fillId="2" borderId="3" xfId="0" applyFill="1" applyBorder="1" applyAlignment="1" applyProtection="1">
      <alignment horizontal="center" wrapText="1"/>
      <protection locked="0"/>
    </xf>
    <xf numFmtId="0" fontId="0" fillId="2" borderId="4" xfId="0" applyFill="1" applyBorder="1" applyAlignment="1" applyProtection="1">
      <alignment horizontal="center" wrapText="1"/>
      <protection locked="0"/>
    </xf>
    <xf numFmtId="0" fontId="0" fillId="2" borderId="0" xfId="0" applyFill="1" applyBorder="1" applyAlignment="1" applyProtection="1">
      <alignment horizontal="center" wrapText="1"/>
      <protection locked="0"/>
    </xf>
    <xf numFmtId="0" fontId="0" fillId="2" borderId="5" xfId="0" applyFill="1" applyBorder="1" applyAlignment="1" applyProtection="1">
      <alignment horizontal="center" wrapText="1"/>
      <protection locked="0"/>
    </xf>
    <xf numFmtId="0" fontId="0" fillId="2" borderId="6" xfId="0" applyFill="1" applyBorder="1" applyAlignment="1" applyProtection="1">
      <alignment horizontal="center" wrapText="1"/>
      <protection locked="0"/>
    </xf>
    <xf numFmtId="0" fontId="0" fillId="2" borderId="7" xfId="0" applyFill="1" applyBorder="1" applyAlignment="1" applyProtection="1">
      <alignment horizontal="center" wrapText="1"/>
      <protection locked="0"/>
    </xf>
    <xf numFmtId="0" fontId="0" fillId="2" borderId="8" xfId="0" applyFill="1" applyBorder="1" applyAlignment="1" applyProtection="1">
      <alignment horizontal="center" wrapText="1"/>
      <protection locked="0"/>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2" borderId="2"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2" borderId="0" xfId="0" applyFill="1" applyBorder="1" applyAlignment="1" applyProtection="1">
      <alignment horizontal="center"/>
      <protection locked="0"/>
    </xf>
    <xf numFmtId="0" fontId="0" fillId="2" borderId="5" xfId="0" applyFill="1" applyBorder="1" applyAlignment="1" applyProtection="1">
      <alignment horizontal="center"/>
      <protection locked="0"/>
    </xf>
    <xf numFmtId="0" fontId="0" fillId="2" borderId="6" xfId="0" applyFill="1" applyBorder="1" applyAlignment="1" applyProtection="1">
      <alignment horizontal="center"/>
      <protection locked="0"/>
    </xf>
    <xf numFmtId="0" fontId="0" fillId="2" borderId="7"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9" fillId="2" borderId="0" xfId="0" applyFont="1" applyFill="1" applyBorder="1" applyAlignment="1">
      <alignment horizontal="center" vertical="center"/>
    </xf>
    <xf numFmtId="0" fontId="0" fillId="2" borderId="21" xfId="0" applyFill="1" applyBorder="1" applyAlignment="1">
      <alignment horizontal="left" wrapText="1"/>
    </xf>
    <xf numFmtId="0" fontId="0" fillId="0" borderId="0" xfId="0" applyBorder="1" applyAlignment="1">
      <alignment horizontal="center"/>
    </xf>
    <xf numFmtId="0" fontId="0" fillId="2" borderId="1" xfId="0" applyFill="1" applyBorder="1" applyAlignment="1" applyProtection="1">
      <alignment horizontal="left" vertical="top" wrapText="1"/>
      <protection locked="0"/>
    </xf>
    <xf numFmtId="0" fontId="0" fillId="2" borderId="2" xfId="0" applyFill="1" applyBorder="1" applyAlignment="1" applyProtection="1">
      <alignment horizontal="left" vertical="top" wrapText="1"/>
      <protection locked="0"/>
    </xf>
    <xf numFmtId="0" fontId="0" fillId="2" borderId="4"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4" fillId="2" borderId="1" xfId="0" applyFont="1" applyFill="1" applyBorder="1" applyAlignment="1" applyProtection="1">
      <alignment horizontal="center"/>
      <protection locked="0"/>
    </xf>
    <xf numFmtId="0" fontId="4" fillId="2" borderId="2"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4" fillId="2" borderId="4" xfId="0" applyFont="1" applyFill="1" applyBorder="1" applyAlignment="1" applyProtection="1">
      <alignment horizontal="center"/>
      <protection locked="0"/>
    </xf>
    <xf numFmtId="0" fontId="4" fillId="2" borderId="0" xfId="0" applyFont="1" applyFill="1" applyBorder="1" applyAlignment="1" applyProtection="1">
      <alignment horizontal="center"/>
      <protection locked="0"/>
    </xf>
    <xf numFmtId="0" fontId="4" fillId="2" borderId="5" xfId="0" applyFont="1" applyFill="1" applyBorder="1" applyAlignment="1" applyProtection="1">
      <alignment horizontal="center"/>
      <protection locked="0"/>
    </xf>
    <xf numFmtId="0" fontId="4" fillId="2" borderId="6" xfId="0"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0" fillId="0" borderId="20" xfId="0" applyBorder="1" applyAlignment="1" applyProtection="1">
      <alignment horizontal="center"/>
      <protection locked="0"/>
    </xf>
    <xf numFmtId="0" fontId="6" fillId="0" borderId="0" xfId="0" applyFont="1" applyBorder="1" applyAlignment="1">
      <alignment horizontal="center"/>
    </xf>
    <xf numFmtId="0" fontId="0" fillId="0" borderId="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hyperlink" Target="#JUDICIALES!A1"/><Relationship Id="rId7" Type="http://schemas.openxmlformats.org/officeDocument/2006/relationships/hyperlink" Target="#'Resumen general'!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USUARIOS!A1"/></Relationships>
</file>

<file path=xl/drawings/_rels/drawing2.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Principal!A1"/></Relationships>
</file>

<file path=xl/drawings/_rels/drawing3.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4.xml.rels><?xml version="1.0" encoding="UTF-8" standalone="yes"?>
<Relationships xmlns="http://schemas.openxmlformats.org/package/2006/relationships"><Relationship Id="rId3" Type="http://schemas.openxmlformats.org/officeDocument/2006/relationships/hyperlink" Target="#ABOGADO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5.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ABOGADO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6.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BOGAD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7.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ABOGADOS!A1"/><Relationship Id="rId5" Type="http://schemas.openxmlformats.org/officeDocument/2006/relationships/hyperlink" Target="#USUARIOS!A1"/><Relationship Id="rId4" Type="http://schemas.openxmlformats.org/officeDocument/2006/relationships/hyperlink" Target="#Principal!A1"/></Relationships>
</file>

<file path=xl/drawings/_rels/drawing8.xml.rels><?xml version="1.0" encoding="UTF-8" standalone="yes"?>
<Relationships xmlns="http://schemas.openxmlformats.org/package/2006/relationships"><Relationship Id="rId1" Type="http://schemas.openxmlformats.org/officeDocument/2006/relationships/hyperlink" Target="#Principal!A1"/></Relationships>
</file>

<file path=xl/drawings/drawing1.xml><?xml version="1.0" encoding="utf-8"?>
<xdr:wsDr xmlns:xdr="http://schemas.openxmlformats.org/drawingml/2006/spreadsheetDrawing" xmlns:a="http://schemas.openxmlformats.org/drawingml/2006/main">
  <xdr:twoCellAnchor>
    <xdr:from>
      <xdr:col>7</xdr:col>
      <xdr:colOff>57149</xdr:colOff>
      <xdr:row>11</xdr:row>
      <xdr:rowOff>152399</xdr:rowOff>
    </xdr:from>
    <xdr:to>
      <xdr:col>9</xdr:col>
      <xdr:colOff>333149</xdr:colOff>
      <xdr:row>14</xdr:row>
      <xdr:rowOff>12899</xdr:rowOff>
    </xdr:to>
    <xdr:sp macro="" textlink="">
      <xdr:nvSpPr>
        <xdr:cNvPr id="3" name="Rectángulo: esquinas redondeadas 2">
          <a:hlinkClick xmlns:r="http://schemas.openxmlformats.org/officeDocument/2006/relationships" r:id="rId1"/>
          <a:extLst>
            <a:ext uri="{FF2B5EF4-FFF2-40B4-BE49-F238E27FC236}">
              <a16:creationId xmlns:a16="http://schemas.microsoft.com/office/drawing/2014/main" id="{016372F7-FB45-41D9-9DAD-AD321D2DD2BC}"/>
            </a:ext>
          </a:extLst>
        </xdr:cNvPr>
        <xdr:cNvSpPr/>
      </xdr:nvSpPr>
      <xdr:spPr>
        <a:xfrm>
          <a:off x="5391149" y="235267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1</xdr:col>
      <xdr:colOff>609599</xdr:colOff>
      <xdr:row>12</xdr:row>
      <xdr:rowOff>9524</xdr:rowOff>
    </xdr:from>
    <xdr:to>
      <xdr:col>4</xdr:col>
      <xdr:colOff>123599</xdr:colOff>
      <xdr:row>14</xdr:row>
      <xdr:rowOff>60524</xdr:rowOff>
    </xdr:to>
    <xdr:sp macro="" textlink="">
      <xdr:nvSpPr>
        <xdr:cNvPr id="4" name="Rectángulo: esquinas redondeadas 3">
          <a:hlinkClick xmlns:r="http://schemas.openxmlformats.org/officeDocument/2006/relationships" r:id="rId2"/>
          <a:extLst>
            <a:ext uri="{FF2B5EF4-FFF2-40B4-BE49-F238E27FC236}">
              <a16:creationId xmlns:a16="http://schemas.microsoft.com/office/drawing/2014/main" id="{94357569-C71E-4747-A766-4B3852BF2112}"/>
            </a:ext>
          </a:extLst>
        </xdr:cNvPr>
        <xdr:cNvSpPr/>
      </xdr:nvSpPr>
      <xdr:spPr>
        <a:xfrm>
          <a:off x="1371599" y="24002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7</xdr:col>
      <xdr:colOff>57149</xdr:colOff>
      <xdr:row>8</xdr:row>
      <xdr:rowOff>161924</xdr:rowOff>
    </xdr:from>
    <xdr:to>
      <xdr:col>9</xdr:col>
      <xdr:colOff>333149</xdr:colOff>
      <xdr:row>11</xdr:row>
      <xdr:rowOff>22424</xdr:rowOff>
    </xdr:to>
    <xdr:sp macro="" textlink="">
      <xdr:nvSpPr>
        <xdr:cNvPr id="5" name="Rectángulo: esquinas redondeadas 4">
          <a:hlinkClick xmlns:r="http://schemas.openxmlformats.org/officeDocument/2006/relationships" r:id="rId3"/>
          <a:extLst>
            <a:ext uri="{FF2B5EF4-FFF2-40B4-BE49-F238E27FC236}">
              <a16:creationId xmlns:a16="http://schemas.microsoft.com/office/drawing/2014/main" id="{0C7F8B5F-B37F-4E2E-AED1-07C4D620A95B}"/>
            </a:ext>
          </a:extLst>
        </xdr:cNvPr>
        <xdr:cNvSpPr/>
      </xdr:nvSpPr>
      <xdr:spPr>
        <a:xfrm>
          <a:off x="539114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Procesos</a:t>
          </a:r>
          <a:r>
            <a:rPr lang="es-CO" sz="1400" baseline="0">
              <a:solidFill>
                <a:schemeClr val="tx1"/>
              </a:solidFill>
            </a:rPr>
            <a:t> judiciales</a:t>
          </a:r>
          <a:endParaRPr lang="es-CO" sz="1400">
            <a:solidFill>
              <a:schemeClr val="tx1"/>
            </a:solidFill>
          </a:endParaRPr>
        </a:p>
      </xdr:txBody>
    </xdr:sp>
    <xdr:clientData/>
  </xdr:twoCellAnchor>
  <xdr:twoCellAnchor>
    <xdr:from>
      <xdr:col>1</xdr:col>
      <xdr:colOff>647699</xdr:colOff>
      <xdr:row>8</xdr:row>
      <xdr:rowOff>161924</xdr:rowOff>
    </xdr:from>
    <xdr:to>
      <xdr:col>4</xdr:col>
      <xdr:colOff>161699</xdr:colOff>
      <xdr:row>11</xdr:row>
      <xdr:rowOff>22424</xdr:rowOff>
    </xdr:to>
    <xdr:sp macro="" textlink="">
      <xdr:nvSpPr>
        <xdr:cNvPr id="6" name="Rectángulo: esquinas redondeadas 5">
          <a:hlinkClick xmlns:r="http://schemas.openxmlformats.org/officeDocument/2006/relationships" r:id="rId4"/>
          <a:extLst>
            <a:ext uri="{FF2B5EF4-FFF2-40B4-BE49-F238E27FC236}">
              <a16:creationId xmlns:a16="http://schemas.microsoft.com/office/drawing/2014/main" id="{3EB68510-7856-4F2D-832E-509E3EDFB416}"/>
            </a:ext>
          </a:extLst>
        </xdr:cNvPr>
        <xdr:cNvSpPr/>
      </xdr:nvSpPr>
      <xdr:spPr>
        <a:xfrm>
          <a:off x="140969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4</xdr:col>
      <xdr:colOff>352424</xdr:colOff>
      <xdr:row>8</xdr:row>
      <xdr:rowOff>171449</xdr:rowOff>
    </xdr:from>
    <xdr:to>
      <xdr:col>6</xdr:col>
      <xdr:colOff>628424</xdr:colOff>
      <xdr:row>11</xdr:row>
      <xdr:rowOff>31949</xdr:rowOff>
    </xdr:to>
    <xdr:sp macro="" textlink="">
      <xdr:nvSpPr>
        <xdr:cNvPr id="7" name="Rectángulo: esquinas redondeadas 6">
          <a:hlinkClick xmlns:r="http://schemas.openxmlformats.org/officeDocument/2006/relationships" r:id="rId5"/>
          <a:extLst>
            <a:ext uri="{FF2B5EF4-FFF2-40B4-BE49-F238E27FC236}">
              <a16:creationId xmlns:a16="http://schemas.microsoft.com/office/drawing/2014/main" id="{6A87C818-C2AA-497F-8873-0E388CF3AE51}"/>
            </a:ext>
          </a:extLst>
        </xdr:cNvPr>
        <xdr:cNvSpPr/>
      </xdr:nvSpPr>
      <xdr:spPr>
        <a:xfrm>
          <a:off x="3400424" y="18002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333374</xdr:colOff>
      <xdr:row>11</xdr:row>
      <xdr:rowOff>171449</xdr:rowOff>
    </xdr:from>
    <xdr:to>
      <xdr:col>6</xdr:col>
      <xdr:colOff>609374</xdr:colOff>
      <xdr:row>14</xdr:row>
      <xdr:rowOff>31949</xdr:rowOff>
    </xdr:to>
    <xdr:sp macro="" textlink="">
      <xdr:nvSpPr>
        <xdr:cNvPr id="9" name="Rectángulo: esquinas redondeadas 8">
          <a:hlinkClick xmlns:r="http://schemas.openxmlformats.org/officeDocument/2006/relationships" r:id="rId6"/>
          <a:extLst>
            <a:ext uri="{FF2B5EF4-FFF2-40B4-BE49-F238E27FC236}">
              <a16:creationId xmlns:a16="http://schemas.microsoft.com/office/drawing/2014/main" id="{D4429412-385D-49D3-84EB-BC4DF5A45465}"/>
            </a:ext>
          </a:extLst>
        </xdr:cNvPr>
        <xdr:cNvSpPr/>
      </xdr:nvSpPr>
      <xdr:spPr>
        <a:xfrm>
          <a:off x="3381374" y="23717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twoCellAnchor>
    <xdr:from>
      <xdr:col>11</xdr:col>
      <xdr:colOff>19049</xdr:colOff>
      <xdr:row>10</xdr:row>
      <xdr:rowOff>9524</xdr:rowOff>
    </xdr:from>
    <xdr:to>
      <xdr:col>13</xdr:col>
      <xdr:colOff>295049</xdr:colOff>
      <xdr:row>12</xdr:row>
      <xdr:rowOff>60524</xdr:rowOff>
    </xdr:to>
    <xdr:sp macro="" textlink="">
      <xdr:nvSpPr>
        <xdr:cNvPr id="10" name="Rectángulo: esquinas redondeadas 9">
          <a:hlinkClick xmlns:r="http://schemas.openxmlformats.org/officeDocument/2006/relationships" r:id="rId7"/>
          <a:extLst>
            <a:ext uri="{FF2B5EF4-FFF2-40B4-BE49-F238E27FC236}">
              <a16:creationId xmlns:a16="http://schemas.microsoft.com/office/drawing/2014/main" id="{E8819747-9B47-4905-B7B6-1CC75364363A}"/>
            </a:ext>
          </a:extLst>
        </xdr:cNvPr>
        <xdr:cNvSpPr/>
      </xdr:nvSpPr>
      <xdr:spPr>
        <a:xfrm>
          <a:off x="8401049" y="2019299"/>
          <a:ext cx="1800000" cy="4320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t>Ver resultado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95250</xdr:colOff>
      <xdr:row>1</xdr:row>
      <xdr:rowOff>85725</xdr:rowOff>
    </xdr:from>
    <xdr:to>
      <xdr:col>4</xdr:col>
      <xdr:colOff>1535250</xdr:colOff>
      <xdr:row>3</xdr:row>
      <xdr:rowOff>50325</xdr:rowOff>
    </xdr:to>
    <xdr:sp macro="" textlink="">
      <xdr:nvSpPr>
        <xdr:cNvPr id="8" name="Rectángulo: esquinas redondeadas 7">
          <a:hlinkClick xmlns:r="http://schemas.openxmlformats.org/officeDocument/2006/relationships" r:id="rId1"/>
          <a:extLst>
            <a:ext uri="{FF2B5EF4-FFF2-40B4-BE49-F238E27FC236}">
              <a16:creationId xmlns:a16="http://schemas.microsoft.com/office/drawing/2014/main" id="{C34AF220-CE73-4F1F-AAAF-03B93BBF3C8A}"/>
            </a:ext>
          </a:extLst>
        </xdr:cNvPr>
        <xdr:cNvSpPr/>
      </xdr:nvSpPr>
      <xdr:spPr>
        <a:xfrm>
          <a:off x="55816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1695450</xdr:colOff>
      <xdr:row>1</xdr:row>
      <xdr:rowOff>85725</xdr:rowOff>
    </xdr:from>
    <xdr:to>
      <xdr:col>4</xdr:col>
      <xdr:colOff>3135450</xdr:colOff>
      <xdr:row>3</xdr:row>
      <xdr:rowOff>50325</xdr:rowOff>
    </xdr:to>
    <xdr:sp macro="" textlink="">
      <xdr:nvSpPr>
        <xdr:cNvPr id="9" name="Rectángulo: esquinas redondeadas 8">
          <a:hlinkClick xmlns:r="http://schemas.openxmlformats.org/officeDocument/2006/relationships" r:id="rId2"/>
          <a:extLst>
            <a:ext uri="{FF2B5EF4-FFF2-40B4-BE49-F238E27FC236}">
              <a16:creationId xmlns:a16="http://schemas.microsoft.com/office/drawing/2014/main" id="{9B57F36E-CDBC-4D62-9F51-AE2ADA5D60BC}"/>
            </a:ext>
          </a:extLst>
        </xdr:cNvPr>
        <xdr:cNvSpPr/>
      </xdr:nvSpPr>
      <xdr:spPr>
        <a:xfrm>
          <a:off x="71818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1</xdr:col>
      <xdr:colOff>1609725</xdr:colOff>
      <xdr:row>1</xdr:row>
      <xdr:rowOff>85725</xdr:rowOff>
    </xdr:from>
    <xdr:to>
      <xdr:col>3</xdr:col>
      <xdr:colOff>154125</xdr:colOff>
      <xdr:row>3</xdr:row>
      <xdr:rowOff>50325</xdr:rowOff>
    </xdr:to>
    <xdr:sp macro="" textlink="">
      <xdr:nvSpPr>
        <xdr:cNvPr id="10" name="Rectángulo: esquinas redondeadas 9">
          <a:hlinkClick xmlns:r="http://schemas.openxmlformats.org/officeDocument/2006/relationships" r:id="rId3"/>
          <a:extLst>
            <a:ext uri="{FF2B5EF4-FFF2-40B4-BE49-F238E27FC236}">
              <a16:creationId xmlns:a16="http://schemas.microsoft.com/office/drawing/2014/main" id="{266637D4-7F2F-4052-9527-4AC105CEF1EE}"/>
            </a:ext>
          </a:extLst>
        </xdr:cNvPr>
        <xdr:cNvSpPr/>
      </xdr:nvSpPr>
      <xdr:spPr>
        <a:xfrm>
          <a:off x="2371725"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5</xdr:col>
      <xdr:colOff>257175</xdr:colOff>
      <xdr:row>1</xdr:row>
      <xdr:rowOff>123825</xdr:rowOff>
    </xdr:from>
    <xdr:to>
      <xdr:col>5</xdr:col>
      <xdr:colOff>1697175</xdr:colOff>
      <xdr:row>3</xdr:row>
      <xdr:rowOff>88425</xdr:rowOff>
    </xdr:to>
    <xdr:sp macro="" textlink="">
      <xdr:nvSpPr>
        <xdr:cNvPr id="11" name="Rectángulo: esquinas redondeadas 10">
          <a:hlinkClick xmlns:r="http://schemas.openxmlformats.org/officeDocument/2006/relationships" r:id="rId4"/>
          <a:extLst>
            <a:ext uri="{FF2B5EF4-FFF2-40B4-BE49-F238E27FC236}">
              <a16:creationId xmlns:a16="http://schemas.microsoft.com/office/drawing/2014/main" id="{5B936FB9-EEA3-4AF2-9F42-D0847D220075}"/>
            </a:ext>
          </a:extLst>
        </xdr:cNvPr>
        <xdr:cNvSpPr/>
      </xdr:nvSpPr>
      <xdr:spPr>
        <a:xfrm>
          <a:off x="9972675" y="314325"/>
          <a:ext cx="1440000" cy="3456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28575</xdr:colOff>
      <xdr:row>1</xdr:row>
      <xdr:rowOff>85725</xdr:rowOff>
    </xdr:from>
    <xdr:to>
      <xdr:col>1</xdr:col>
      <xdr:colOff>1468575</xdr:colOff>
      <xdr:row>3</xdr:row>
      <xdr:rowOff>50325</xdr:rowOff>
    </xdr:to>
    <xdr:sp macro="" textlink="">
      <xdr:nvSpPr>
        <xdr:cNvPr id="12" name="Rectángulo: esquinas redondeadas 11">
          <a:hlinkClick xmlns:r="http://schemas.openxmlformats.org/officeDocument/2006/relationships" r:id="rId5"/>
          <a:extLst>
            <a:ext uri="{FF2B5EF4-FFF2-40B4-BE49-F238E27FC236}">
              <a16:creationId xmlns:a16="http://schemas.microsoft.com/office/drawing/2014/main" id="{7A028041-1A1C-44D0-B77D-E925300D0E5C}"/>
            </a:ext>
          </a:extLst>
        </xdr:cNvPr>
        <xdr:cNvSpPr/>
      </xdr:nvSpPr>
      <xdr:spPr>
        <a:xfrm>
          <a:off x="790575"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3</xdr:col>
      <xdr:colOff>323850</xdr:colOff>
      <xdr:row>1</xdr:row>
      <xdr:rowOff>85725</xdr:rowOff>
    </xdr:from>
    <xdr:to>
      <xdr:col>3</xdr:col>
      <xdr:colOff>1763850</xdr:colOff>
      <xdr:row>3</xdr:row>
      <xdr:rowOff>50325</xdr:rowOff>
    </xdr:to>
    <xdr:sp macro="" textlink="">
      <xdr:nvSpPr>
        <xdr:cNvPr id="13" name="Rectángulo: esquinas redondeadas 12">
          <a:hlinkClick xmlns:r="http://schemas.openxmlformats.org/officeDocument/2006/relationships" r:id="rId6"/>
          <a:extLst>
            <a:ext uri="{FF2B5EF4-FFF2-40B4-BE49-F238E27FC236}">
              <a16:creationId xmlns:a16="http://schemas.microsoft.com/office/drawing/2014/main" id="{720246E6-5665-4CDC-AD25-2EA51D7E6820}"/>
            </a:ext>
          </a:extLst>
        </xdr:cNvPr>
        <xdr:cNvSpPr/>
      </xdr:nvSpPr>
      <xdr:spPr>
        <a:xfrm>
          <a:off x="39814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AB929932-1354-4CF5-BB7B-7FEA1B957825}"/>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792F481F-D124-448F-A9B5-427F21201D9D}"/>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A48CE2A6-65F2-4F8D-9FDB-13DC5AAEF1BA}"/>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DC7631A3-BA7F-49C3-90DF-3541CFE9AB00}"/>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74972ECD-BC1B-45B6-8D73-0373FCB4D4BD}"/>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4E6AEA95-5FFC-485A-BA6F-07EEF53758BB}"/>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1924049</xdr:colOff>
      <xdr:row>2</xdr:row>
      <xdr:rowOff>28575</xdr:rowOff>
    </xdr:from>
    <xdr:to>
      <xdr:col>5</xdr:col>
      <xdr:colOff>3364049</xdr:colOff>
      <xdr:row>3</xdr:row>
      <xdr:rowOff>162075</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AE7BD768-FD4D-4421-9177-DBDC698FCAAC}"/>
            </a:ext>
          </a:extLst>
        </xdr:cNvPr>
        <xdr:cNvSpPr/>
      </xdr:nvSpPr>
      <xdr:spPr>
        <a:xfrm>
          <a:off x="7172324"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5</xdr:col>
      <xdr:colOff>314325</xdr:colOff>
      <xdr:row>2</xdr:row>
      <xdr:rowOff>38100</xdr:rowOff>
    </xdr:from>
    <xdr:to>
      <xdr:col>5</xdr:col>
      <xdr:colOff>1754325</xdr:colOff>
      <xdr:row>3</xdr:row>
      <xdr:rowOff>171600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16DAEE14-B062-4020-A2A8-D70F565098FF}"/>
            </a:ext>
          </a:extLst>
        </xdr:cNvPr>
        <xdr:cNvSpPr/>
      </xdr:nvSpPr>
      <xdr:spPr>
        <a:xfrm>
          <a:off x="5562600"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1266824</xdr:colOff>
      <xdr:row>2</xdr:row>
      <xdr:rowOff>57150</xdr:rowOff>
    </xdr:from>
    <xdr:to>
      <xdr:col>2</xdr:col>
      <xdr:colOff>2706824</xdr:colOff>
      <xdr:row>4</xdr:row>
      <xdr:rowOff>150</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3A695291-5DD1-4FFB-BA8D-8EFD959FD777}"/>
            </a:ext>
          </a:extLst>
        </xdr:cNvPr>
        <xdr:cNvSpPr/>
      </xdr:nvSpPr>
      <xdr:spPr>
        <a:xfrm>
          <a:off x="2285999" y="4476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Abogados</a:t>
          </a:r>
          <a:endParaRPr lang="es-CO" sz="1400">
            <a:solidFill>
              <a:schemeClr val="tx1"/>
            </a:solidFill>
          </a:endParaRPr>
        </a:p>
      </xdr:txBody>
    </xdr:sp>
    <xdr:clientData/>
  </xdr:twoCellAnchor>
  <xdr:twoCellAnchor>
    <xdr:from>
      <xdr:col>6</xdr:col>
      <xdr:colOff>123824</xdr:colOff>
      <xdr:row>2</xdr:row>
      <xdr:rowOff>19050</xdr:rowOff>
    </xdr:from>
    <xdr:to>
      <xdr:col>7</xdr:col>
      <xdr:colOff>811349</xdr:colOff>
      <xdr:row>3</xdr:row>
      <xdr:rowOff>152550</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A38DC371-40C2-4A29-9CEB-A9FC8940FDAB}"/>
            </a:ext>
          </a:extLst>
        </xdr:cNvPr>
        <xdr:cNvSpPr/>
      </xdr:nvSpPr>
      <xdr:spPr>
        <a:xfrm>
          <a:off x="8848724" y="409575"/>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381000</xdr:colOff>
      <xdr:row>2</xdr:row>
      <xdr:rowOff>66675</xdr:rowOff>
    </xdr:from>
    <xdr:to>
      <xdr:col>2</xdr:col>
      <xdr:colOff>1059000</xdr:colOff>
      <xdr:row>4</xdr:row>
      <xdr:rowOff>9675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D19A0C14-F8BF-429B-ADCB-F41AA45C264F}"/>
            </a:ext>
          </a:extLst>
        </xdr:cNvPr>
        <xdr:cNvSpPr/>
      </xdr:nvSpPr>
      <xdr:spPr>
        <a:xfrm>
          <a:off x="638175" y="4572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2</xdr:col>
      <xdr:colOff>2924174</xdr:colOff>
      <xdr:row>2</xdr:row>
      <xdr:rowOff>47625</xdr:rowOff>
    </xdr:from>
    <xdr:to>
      <xdr:col>5</xdr:col>
      <xdr:colOff>135074</xdr:colOff>
      <xdr:row>3</xdr:row>
      <xdr:rowOff>181125</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FE5D590D-DCCB-4A8F-9D8E-336034E5C955}"/>
            </a:ext>
          </a:extLst>
        </xdr:cNvPr>
        <xdr:cNvSpPr/>
      </xdr:nvSpPr>
      <xdr:spPr>
        <a:xfrm>
          <a:off x="3943349"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4D0F5EF7-9EA2-4A8B-873E-9C515AEF074D}"/>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020E335E-33A3-4D14-B759-A3B393177C26}"/>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DCF7BA50-BD9F-4DC4-92A1-0BE7BF1C0D4A}"/>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EC22933C-CE88-4CD8-9948-7B7780A54BD9}"/>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E76E0530-9FB4-4403-8D94-7CEA62A41E68}"/>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56595194-6A0B-44E9-95A0-1D6271C247BF}"/>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92B04ECD-0CEC-42E3-B145-59EB780B3CF1}"/>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B1F59FC8-0C0C-4332-860F-D6B518441040}"/>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8E33B6DE-FFBF-4E4D-B96B-31CAFFC248D6}"/>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B203A722-9893-4800-A0CD-685870A05466}"/>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9F53C0C0-05B7-44B4-A45D-7565FDE16B50}"/>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759DC2B8-8EBA-45CA-B392-44937B6A08D0}"/>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2CC77A45-427A-4F8A-8A3C-4175418635FE}"/>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18BD018B-7F83-4DAE-82D5-DC61A901F0F3}"/>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C7B81333-7708-4DE4-8EBC-772D62DB6770}"/>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1E68CAEE-D6EC-476E-9C8F-9D3DD7AF1133}"/>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1D5D93B2-79DF-4FE8-89AE-83131236828C}"/>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7F04F382-3C27-4803-9420-0DA7D2AC7F05}"/>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257175</xdr:colOff>
      <xdr:row>1</xdr:row>
      <xdr:rowOff>9525</xdr:rowOff>
    </xdr:from>
    <xdr:to>
      <xdr:col>6</xdr:col>
      <xdr:colOff>725625</xdr:colOff>
      <xdr:row>2</xdr:row>
      <xdr:rowOff>95400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BEC85F08-173E-4713-B5A6-72F06DDCAF2D}"/>
            </a:ext>
          </a:extLst>
        </xdr:cNvPr>
        <xdr:cNvSpPr/>
      </xdr:nvSpPr>
      <xdr:spPr>
        <a:xfrm>
          <a:off x="7153275" y="200025"/>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8"/>
  <sheetViews>
    <sheetView showGridLines="0" workbookViewId="0">
      <selection activeCell="P16" sqref="P16"/>
    </sheetView>
  </sheetViews>
  <sheetFormatPr baseColWidth="10" defaultRowHeight="14.4" x14ac:dyDescent="0.3"/>
  <sheetData>
    <row r="1" spans="2:15" ht="15" thickBot="1" x14ac:dyDescent="0.35"/>
    <row r="2" spans="2:15" x14ac:dyDescent="0.3">
      <c r="B2" s="2"/>
      <c r="C2" s="3"/>
      <c r="D2" s="3"/>
      <c r="E2" s="3"/>
      <c r="F2" s="3"/>
      <c r="G2" s="3"/>
      <c r="H2" s="3"/>
      <c r="I2" s="3"/>
      <c r="J2" s="3"/>
      <c r="K2" s="3"/>
      <c r="L2" s="3"/>
      <c r="M2" s="3"/>
      <c r="N2" s="3"/>
      <c r="O2" s="4"/>
    </row>
    <row r="3" spans="2:15" ht="23.4" x14ac:dyDescent="0.45">
      <c r="B3" s="83" t="s">
        <v>85</v>
      </c>
      <c r="C3" s="84"/>
      <c r="D3" s="84"/>
      <c r="E3" s="84"/>
      <c r="F3" s="84"/>
      <c r="G3" s="84"/>
      <c r="H3" s="84"/>
      <c r="I3" s="84"/>
      <c r="J3" s="84"/>
      <c r="K3" s="84"/>
      <c r="L3" s="84"/>
      <c r="M3" s="84"/>
      <c r="N3" s="84"/>
      <c r="O3" s="85"/>
    </row>
    <row r="4" spans="2:15" ht="23.4" x14ac:dyDescent="0.45">
      <c r="B4" s="83" t="s">
        <v>11</v>
      </c>
      <c r="C4" s="84"/>
      <c r="D4" s="84"/>
      <c r="E4" s="84"/>
      <c r="F4" s="84"/>
      <c r="G4" s="84"/>
      <c r="H4" s="84"/>
      <c r="I4" s="84"/>
      <c r="J4" s="84"/>
      <c r="K4" s="84"/>
      <c r="L4" s="84"/>
      <c r="M4" s="84"/>
      <c r="N4" s="84"/>
      <c r="O4" s="85"/>
    </row>
    <row r="5" spans="2:15" x14ac:dyDescent="0.3">
      <c r="B5" s="5"/>
      <c r="C5" s="6"/>
      <c r="D5" s="6"/>
      <c r="E5" s="6"/>
      <c r="F5" s="6"/>
      <c r="G5" s="6"/>
      <c r="H5" s="6"/>
      <c r="I5" s="6"/>
      <c r="J5" s="6"/>
      <c r="K5" s="6"/>
      <c r="L5" s="6"/>
      <c r="M5" s="6"/>
      <c r="N5" s="6"/>
      <c r="O5" s="7"/>
    </row>
    <row r="6" spans="2:15" x14ac:dyDescent="0.3">
      <c r="B6" s="5"/>
      <c r="C6" s="86" t="s">
        <v>101</v>
      </c>
      <c r="D6" s="86"/>
      <c r="E6" s="86"/>
      <c r="F6" s="86"/>
      <c r="G6" s="86"/>
      <c r="H6" s="86"/>
      <c r="I6" s="86"/>
      <c r="J6" s="86"/>
      <c r="K6" s="86"/>
      <c r="L6" s="86"/>
      <c r="M6" s="86"/>
      <c r="N6" s="86"/>
      <c r="O6" s="7"/>
    </row>
    <row r="7" spans="2:15" x14ac:dyDescent="0.3">
      <c r="B7" s="5"/>
      <c r="C7" s="86"/>
      <c r="D7" s="86"/>
      <c r="E7" s="86"/>
      <c r="F7" s="86"/>
      <c r="G7" s="86"/>
      <c r="H7" s="86"/>
      <c r="I7" s="86"/>
      <c r="J7" s="86"/>
      <c r="K7" s="86"/>
      <c r="L7" s="86"/>
      <c r="M7" s="86"/>
      <c r="N7" s="86"/>
      <c r="O7" s="7"/>
    </row>
    <row r="8" spans="2:15" x14ac:dyDescent="0.3">
      <c r="B8" s="5"/>
      <c r="C8" s="6"/>
      <c r="D8" s="6"/>
      <c r="E8" s="6"/>
      <c r="F8" s="6"/>
      <c r="G8" s="6"/>
      <c r="H8" s="6"/>
      <c r="I8" s="6"/>
      <c r="J8" s="6"/>
      <c r="K8" s="6"/>
      <c r="L8" s="6"/>
      <c r="M8" s="6"/>
      <c r="N8" s="6"/>
      <c r="O8" s="7"/>
    </row>
    <row r="9" spans="2:15" x14ac:dyDescent="0.3">
      <c r="B9" s="5"/>
      <c r="C9" s="6"/>
      <c r="D9" s="6"/>
      <c r="E9" s="6"/>
      <c r="F9" s="6"/>
      <c r="G9" s="6"/>
      <c r="H9" s="6"/>
      <c r="I9" s="6"/>
      <c r="J9" s="6"/>
      <c r="K9" s="6"/>
      <c r="L9" s="6"/>
      <c r="M9" s="6"/>
      <c r="N9" s="6"/>
      <c r="O9" s="7"/>
    </row>
    <row r="10" spans="2:15" x14ac:dyDescent="0.3">
      <c r="B10" s="5"/>
      <c r="C10" s="6"/>
      <c r="D10" s="6"/>
      <c r="E10" s="6"/>
      <c r="F10" s="6"/>
      <c r="G10" s="6"/>
      <c r="H10" s="6"/>
      <c r="I10" s="6"/>
      <c r="J10" s="6"/>
      <c r="K10" s="6"/>
      <c r="L10" s="6"/>
      <c r="M10" s="6"/>
      <c r="N10" s="6"/>
      <c r="O10" s="7"/>
    </row>
    <row r="11" spans="2:15" x14ac:dyDescent="0.3">
      <c r="B11" s="5"/>
      <c r="C11" s="6"/>
      <c r="D11" s="6"/>
      <c r="E11" s="6"/>
      <c r="F11" s="6"/>
      <c r="G11" s="6"/>
      <c r="H11" s="6"/>
      <c r="I11" s="6"/>
      <c r="J11" s="6"/>
      <c r="K11" s="6"/>
      <c r="L11" s="6"/>
      <c r="M11" s="6"/>
      <c r="N11" s="6"/>
      <c r="O11" s="7"/>
    </row>
    <row r="12" spans="2:15" x14ac:dyDescent="0.3">
      <c r="B12" s="5"/>
      <c r="C12" s="6"/>
      <c r="D12" s="6"/>
      <c r="E12" s="6"/>
      <c r="F12" s="6"/>
      <c r="G12" s="6"/>
      <c r="H12" s="6"/>
      <c r="I12" s="6"/>
      <c r="J12" s="6"/>
      <c r="K12" s="6"/>
      <c r="L12" s="6"/>
      <c r="M12" s="6"/>
      <c r="N12" s="6"/>
      <c r="O12" s="7"/>
    </row>
    <row r="13" spans="2:15" x14ac:dyDescent="0.3">
      <c r="B13" s="5"/>
      <c r="C13" s="6"/>
      <c r="D13" s="6"/>
      <c r="E13" s="6"/>
      <c r="F13" s="6"/>
      <c r="G13" s="6"/>
      <c r="H13" s="6"/>
      <c r="I13" s="6"/>
      <c r="J13" s="6"/>
      <c r="K13" s="6"/>
      <c r="L13" s="6"/>
      <c r="M13" s="6"/>
      <c r="N13" s="6"/>
      <c r="O13" s="7"/>
    </row>
    <row r="14" spans="2:15" x14ac:dyDescent="0.3">
      <c r="B14" s="5"/>
      <c r="C14" s="6"/>
      <c r="D14" s="6"/>
      <c r="E14" s="6"/>
      <c r="F14" s="6"/>
      <c r="G14" s="6"/>
      <c r="H14" s="6"/>
      <c r="I14" s="6"/>
      <c r="J14" s="6"/>
      <c r="K14" s="6"/>
      <c r="L14" s="6"/>
      <c r="M14" s="6"/>
      <c r="N14" s="6"/>
      <c r="O14" s="7"/>
    </row>
    <row r="15" spans="2:15" x14ac:dyDescent="0.3">
      <c r="B15" s="5"/>
      <c r="C15" s="6"/>
      <c r="D15" s="6"/>
      <c r="E15" s="6"/>
      <c r="F15" s="6"/>
      <c r="G15" s="6"/>
      <c r="H15" s="6"/>
      <c r="I15" s="6"/>
      <c r="J15" s="6"/>
      <c r="K15" s="6"/>
      <c r="L15" s="6"/>
      <c r="M15" s="6"/>
      <c r="N15" s="6"/>
      <c r="O15" s="7"/>
    </row>
    <row r="16" spans="2:15" x14ac:dyDescent="0.3">
      <c r="B16" s="5"/>
      <c r="C16" s="6"/>
      <c r="D16" s="6"/>
      <c r="E16" s="6"/>
      <c r="F16" s="6"/>
      <c r="G16" s="6"/>
      <c r="H16" s="6"/>
      <c r="I16" s="6"/>
      <c r="J16" s="6"/>
      <c r="K16" s="6"/>
      <c r="L16" s="6"/>
      <c r="M16" s="6"/>
      <c r="N16" s="6"/>
      <c r="O16" s="7"/>
    </row>
    <row r="17" spans="2:15" x14ac:dyDescent="0.3">
      <c r="B17" s="5"/>
      <c r="C17" s="6"/>
      <c r="D17" s="6"/>
      <c r="E17" s="6"/>
      <c r="F17" s="6"/>
      <c r="G17" s="6"/>
      <c r="H17" s="6"/>
      <c r="I17" s="6"/>
      <c r="J17" s="6"/>
      <c r="K17" s="6"/>
      <c r="L17" s="6"/>
      <c r="M17" s="6"/>
      <c r="N17" s="6"/>
      <c r="O17" s="7"/>
    </row>
    <row r="18" spans="2:15" ht="15" thickBot="1" x14ac:dyDescent="0.35">
      <c r="B18" s="8"/>
      <c r="C18" s="9"/>
      <c r="D18" s="9"/>
      <c r="E18" s="9"/>
      <c r="F18" s="9"/>
      <c r="G18" s="9"/>
      <c r="H18" s="9"/>
      <c r="I18" s="9"/>
      <c r="J18" s="9"/>
      <c r="K18" s="9"/>
      <c r="L18" s="9"/>
      <c r="M18" s="9"/>
      <c r="N18" s="9"/>
      <c r="O18" s="10"/>
    </row>
  </sheetData>
  <sheetProtection algorithmName="SHA-512" hashValue="v+OGTlq+q6Oae72VDN+sgjj2bIwwaNs7K3QlBBMEg8LflToLDQY2HVkS7v5GxJ3ePdMJEq1YOdX8GVr8ULdAAw==" saltValue="VUPC38ch+z74Wo07QKnkBQ==" spinCount="100000" sheet="1" objects="1" scenarios="1"/>
  <mergeCells count="3">
    <mergeCell ref="B3:O3"/>
    <mergeCell ref="B4:O4"/>
    <mergeCell ref="C6:N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T19"/>
  <sheetViews>
    <sheetView tabSelected="1" zoomScale="60" zoomScaleNormal="60" workbookViewId="0">
      <selection activeCell="C19" sqref="C19:G19"/>
    </sheetView>
  </sheetViews>
  <sheetFormatPr baseColWidth="10" defaultColWidth="11.44140625" defaultRowHeight="14.4" x14ac:dyDescent="0.3"/>
  <cols>
    <col min="1" max="1" width="6.44140625" style="1" customWidth="1"/>
    <col min="2" max="2" width="34.33203125" style="1" customWidth="1"/>
    <col min="3" max="3" width="13.33203125" style="1" customWidth="1"/>
    <col min="4" max="4" width="27.44140625" style="1" customWidth="1"/>
    <col min="5" max="5" width="57.44140625" style="1" customWidth="1"/>
    <col min="6" max="6" width="30.109375" style="1" customWidth="1"/>
    <col min="7" max="7" width="15.6640625" style="1" customWidth="1"/>
    <col min="8" max="9" width="11.44140625" style="42"/>
    <col min="10" max="10" width="11.88671875" style="42" bestFit="1" customWidth="1"/>
    <col min="11" max="16384" width="11.44140625" style="1"/>
  </cols>
  <sheetData>
    <row r="5" spans="2:20" ht="15" thickBot="1" x14ac:dyDescent="0.35"/>
    <row r="6" spans="2:20" x14ac:dyDescent="0.3">
      <c r="B6" s="11"/>
      <c r="C6" s="12"/>
      <c r="D6" s="12"/>
      <c r="E6" s="12"/>
      <c r="F6" s="12"/>
      <c r="G6" s="13"/>
    </row>
    <row r="7" spans="2:20" ht="21" x14ac:dyDescent="0.4">
      <c r="B7" s="87" t="s">
        <v>121</v>
      </c>
      <c r="C7" s="88"/>
      <c r="D7" s="88"/>
      <c r="E7" s="88"/>
      <c r="F7" s="88"/>
      <c r="G7" s="89"/>
      <c r="T7" s="1" t="s">
        <v>12</v>
      </c>
    </row>
    <row r="8" spans="2:20" ht="15" thickBot="1" x14ac:dyDescent="0.35">
      <c r="B8" s="14"/>
      <c r="C8" s="15"/>
      <c r="D8" s="15"/>
      <c r="E8" s="15"/>
      <c r="F8" s="15"/>
      <c r="G8" s="16"/>
      <c r="T8" s="1" t="s">
        <v>13</v>
      </c>
    </row>
    <row r="9" spans="2:20" ht="15" thickBot="1" x14ac:dyDescent="0.35">
      <c r="B9" s="92" t="s">
        <v>150</v>
      </c>
      <c r="C9" s="93"/>
      <c r="D9" s="81"/>
      <c r="E9" s="15"/>
      <c r="F9" s="15"/>
      <c r="G9" s="16"/>
      <c r="T9" s="1" t="s">
        <v>14</v>
      </c>
    </row>
    <row r="10" spans="2:20" x14ac:dyDescent="0.3">
      <c r="B10" s="14"/>
      <c r="C10" s="15"/>
      <c r="D10" s="15"/>
      <c r="E10" s="15"/>
      <c r="F10" s="15"/>
      <c r="G10" s="82">
        <v>43545</v>
      </c>
    </row>
    <row r="11" spans="2:20" x14ac:dyDescent="0.3">
      <c r="B11" s="22" t="s">
        <v>15</v>
      </c>
      <c r="C11" s="23" t="s">
        <v>16</v>
      </c>
      <c r="D11" s="24" t="s">
        <v>6</v>
      </c>
      <c r="E11" s="23" t="s">
        <v>7</v>
      </c>
      <c r="F11" s="23" t="s">
        <v>17</v>
      </c>
      <c r="G11" s="25" t="s">
        <v>87</v>
      </c>
    </row>
    <row r="12" spans="2:20" x14ac:dyDescent="0.3">
      <c r="B12" s="21" t="s">
        <v>0</v>
      </c>
      <c r="C12" s="57" t="s">
        <v>12</v>
      </c>
      <c r="D12" s="60">
        <v>43620</v>
      </c>
      <c r="E12" s="58" t="s">
        <v>153</v>
      </c>
      <c r="F12" s="59">
        <v>44069</v>
      </c>
      <c r="G12" s="56" t="str">
        <f>+IF(C12="SI",IF(F12&lt;$G$10,"DESACTUALIZADO",""),"")</f>
        <v/>
      </c>
      <c r="H12" s="42">
        <f t="shared" ref="H12:H17" si="0">+IF(C12="N/A",1,0)</f>
        <v>0</v>
      </c>
      <c r="I12" s="42">
        <f t="shared" ref="I12:I17" si="1">+IF(C12="Si",1,0)</f>
        <v>1</v>
      </c>
      <c r="J12" s="42">
        <f t="shared" ref="J12:J17" si="2">+IF(C12="No",1,0)</f>
        <v>0</v>
      </c>
    </row>
    <row r="13" spans="2:20" x14ac:dyDescent="0.3">
      <c r="B13" s="21" t="s">
        <v>1</v>
      </c>
      <c r="C13" s="57" t="s">
        <v>12</v>
      </c>
      <c r="D13" s="60">
        <v>43644</v>
      </c>
      <c r="E13" s="58" t="s">
        <v>154</v>
      </c>
      <c r="F13" s="59">
        <v>43889</v>
      </c>
      <c r="G13" s="56" t="str">
        <f t="shared" ref="G13:G17" si="3">+IF(C13="SI",IF(F13&lt;$G$10,"DESACTUALIZADO",""),"")</f>
        <v/>
      </c>
      <c r="H13" s="42">
        <f t="shared" si="0"/>
        <v>0</v>
      </c>
      <c r="I13" s="42">
        <f t="shared" si="1"/>
        <v>1</v>
      </c>
      <c r="J13" s="42">
        <f t="shared" si="2"/>
        <v>0</v>
      </c>
    </row>
    <row r="14" spans="2:20" x14ac:dyDescent="0.3">
      <c r="B14" s="21" t="s">
        <v>2</v>
      </c>
      <c r="C14" s="57" t="s">
        <v>12</v>
      </c>
      <c r="D14" s="60">
        <v>43620</v>
      </c>
      <c r="E14" s="58" t="s">
        <v>155</v>
      </c>
      <c r="F14" s="59">
        <v>43699</v>
      </c>
      <c r="G14" s="56" t="str">
        <f t="shared" si="3"/>
        <v/>
      </c>
      <c r="H14" s="42">
        <f t="shared" si="0"/>
        <v>0</v>
      </c>
      <c r="I14" s="42">
        <f t="shared" si="1"/>
        <v>1</v>
      </c>
      <c r="J14" s="42">
        <f t="shared" si="2"/>
        <v>0</v>
      </c>
      <c r="T14" s="49">
        <v>43545</v>
      </c>
    </row>
    <row r="15" spans="2:20" x14ac:dyDescent="0.3">
      <c r="B15" s="21" t="s">
        <v>3</v>
      </c>
      <c r="C15" s="57" t="s">
        <v>12</v>
      </c>
      <c r="D15" s="60">
        <v>43677</v>
      </c>
      <c r="E15" s="58" t="s">
        <v>156</v>
      </c>
      <c r="F15" s="59">
        <v>44081</v>
      </c>
      <c r="G15" s="56" t="str">
        <f t="shared" si="3"/>
        <v/>
      </c>
      <c r="H15" s="42">
        <f t="shared" si="0"/>
        <v>0</v>
      </c>
      <c r="I15" s="42">
        <f t="shared" si="1"/>
        <v>1</v>
      </c>
      <c r="J15" s="42">
        <f t="shared" si="2"/>
        <v>0</v>
      </c>
    </row>
    <row r="16" spans="2:20" x14ac:dyDescent="0.3">
      <c r="B16" s="21" t="s">
        <v>4</v>
      </c>
      <c r="C16" s="57" t="s">
        <v>12</v>
      </c>
      <c r="D16" s="60">
        <v>43644</v>
      </c>
      <c r="E16" s="58" t="s">
        <v>157</v>
      </c>
      <c r="F16" s="59">
        <v>43882</v>
      </c>
      <c r="G16" s="56" t="str">
        <f t="shared" si="3"/>
        <v/>
      </c>
      <c r="H16" s="42">
        <f t="shared" si="0"/>
        <v>0</v>
      </c>
      <c r="I16" s="42">
        <f t="shared" si="1"/>
        <v>1</v>
      </c>
      <c r="J16" s="42">
        <f t="shared" si="2"/>
        <v>0</v>
      </c>
    </row>
    <row r="17" spans="2:10" x14ac:dyDescent="0.3">
      <c r="B17" s="21" t="s">
        <v>5</v>
      </c>
      <c r="C17" s="57" t="s">
        <v>12</v>
      </c>
      <c r="D17" s="60">
        <v>43523</v>
      </c>
      <c r="E17" s="58" t="s">
        <v>158</v>
      </c>
      <c r="F17" s="59">
        <v>43889</v>
      </c>
      <c r="G17" s="56" t="str">
        <f t="shared" si="3"/>
        <v/>
      </c>
      <c r="H17" s="42">
        <f t="shared" si="0"/>
        <v>0</v>
      </c>
      <c r="I17" s="42">
        <f t="shared" si="1"/>
        <v>1</v>
      </c>
      <c r="J17" s="42">
        <f t="shared" si="2"/>
        <v>0</v>
      </c>
    </row>
    <row r="18" spans="2:10" x14ac:dyDescent="0.3">
      <c r="B18" s="14"/>
      <c r="C18" s="15"/>
      <c r="D18" s="15"/>
      <c r="E18" s="15"/>
      <c r="F18" s="15"/>
      <c r="G18" s="16"/>
    </row>
    <row r="19" spans="2:10" ht="94.5" customHeight="1" thickBot="1" x14ac:dyDescent="0.35">
      <c r="B19" s="72" t="s">
        <v>104</v>
      </c>
      <c r="C19" s="90"/>
      <c r="D19" s="90"/>
      <c r="E19" s="90"/>
      <c r="F19" s="90"/>
      <c r="G19" s="91"/>
    </row>
  </sheetData>
  <sheetProtection algorithmName="SHA-512" hashValue="25M01pyRemgaH4CA3gaV6VpBPMwYEpT0BiYjb7YwtGfTlh3I8D8o3d0veWwkPa7DQ+yiOEb8qu00YEaezh5kWw==" saltValue="HJ3GI+QJ+qAq7O7pTyfWrA==" spinCount="100000" sheet="1" objects="1" scenarios="1"/>
  <mergeCells count="3">
    <mergeCell ref="B7:G7"/>
    <mergeCell ref="C19:G19"/>
    <mergeCell ref="B9:C9"/>
  </mergeCells>
  <dataValidations count="2">
    <dataValidation type="date" allowBlank="1" showInputMessage="1" showErrorMessage="1" sqref="F12:F17 D12:D17">
      <formula1>40544</formula1>
      <formula2>44255</formula2>
    </dataValidation>
    <dataValidation type="list" allowBlank="1" showInputMessage="1" showErrorMessage="1" sqref="C12:C17">
      <formula1>$T$7:$T$9</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E3"/>
  <sheetViews>
    <sheetView topLeftCell="AS1" workbookViewId="0">
      <selection activeCell="BE4" sqref="BE4"/>
    </sheetView>
  </sheetViews>
  <sheetFormatPr baseColWidth="10" defaultRowHeight="14.4" x14ac:dyDescent="0.3"/>
  <sheetData>
    <row r="2" spans="1:57" x14ac:dyDescent="0.3">
      <c r="A2" t="s">
        <v>0</v>
      </c>
      <c r="B2" t="s">
        <v>1</v>
      </c>
      <c r="C2" t="s">
        <v>2</v>
      </c>
      <c r="D2" t="s">
        <v>3</v>
      </c>
      <c r="E2" t="s">
        <v>4</v>
      </c>
      <c r="F2" t="s">
        <v>5</v>
      </c>
      <c r="G2" t="s">
        <v>21</v>
      </c>
      <c r="H2" t="s">
        <v>22</v>
      </c>
      <c r="I2" t="s">
        <v>26</v>
      </c>
      <c r="J2" t="s">
        <v>20</v>
      </c>
      <c r="K2" t="s">
        <v>111</v>
      </c>
      <c r="L2" s="15" t="s">
        <v>112</v>
      </c>
      <c r="M2" s="20" t="s">
        <v>105</v>
      </c>
      <c r="N2" s="20" t="s">
        <v>106</v>
      </c>
      <c r="O2" s="20" t="s">
        <v>107</v>
      </c>
      <c r="Q2" t="s">
        <v>28</v>
      </c>
      <c r="R2" t="s">
        <v>29</v>
      </c>
      <c r="S2" t="s">
        <v>30</v>
      </c>
      <c r="T2" t="s">
        <v>63</v>
      </c>
      <c r="U2" t="s">
        <v>62</v>
      </c>
      <c r="V2" t="s">
        <v>37</v>
      </c>
      <c r="W2" t="s">
        <v>64</v>
      </c>
      <c r="X2" t="s">
        <v>27</v>
      </c>
      <c r="Y2" t="s">
        <v>66</v>
      </c>
      <c r="Z2" t="s">
        <v>65</v>
      </c>
      <c r="AA2" t="s">
        <v>35</v>
      </c>
      <c r="AB2" t="s">
        <v>67</v>
      </c>
      <c r="AC2" t="s">
        <v>68</v>
      </c>
      <c r="AD2" t="s">
        <v>36</v>
      </c>
      <c r="AE2" t="s">
        <v>69</v>
      </c>
      <c r="AF2" t="s">
        <v>70</v>
      </c>
      <c r="AG2" t="s">
        <v>71</v>
      </c>
      <c r="AH2" t="s">
        <v>72</v>
      </c>
      <c r="AI2" t="s">
        <v>69</v>
      </c>
      <c r="AJ2" t="s">
        <v>70</v>
      </c>
      <c r="AK2" t="s">
        <v>71</v>
      </c>
      <c r="AL2" t="s">
        <v>72</v>
      </c>
      <c r="AM2" t="s">
        <v>55</v>
      </c>
      <c r="AN2" t="s">
        <v>57</v>
      </c>
      <c r="AO2" t="s">
        <v>52</v>
      </c>
      <c r="AP2" t="s">
        <v>53</v>
      </c>
      <c r="AQ2" t="s">
        <v>54</v>
      </c>
      <c r="AR2" t="s">
        <v>58</v>
      </c>
      <c r="AS2" t="s">
        <v>75</v>
      </c>
      <c r="AT2" t="s">
        <v>60</v>
      </c>
      <c r="AU2" t="s">
        <v>61</v>
      </c>
      <c r="AV2" t="s">
        <v>77</v>
      </c>
      <c r="AW2" t="s">
        <v>78</v>
      </c>
      <c r="AX2" s="15" t="s">
        <v>80</v>
      </c>
      <c r="AY2" s="15" t="s">
        <v>81</v>
      </c>
      <c r="AZ2" t="s">
        <v>144</v>
      </c>
      <c r="BA2" t="s">
        <v>145</v>
      </c>
      <c r="BB2" t="s">
        <v>146</v>
      </c>
      <c r="BC2" t="s">
        <v>147</v>
      </c>
      <c r="BD2" t="s">
        <v>148</v>
      </c>
      <c r="BE2" t="s">
        <v>149</v>
      </c>
    </row>
    <row r="3" spans="1:57" x14ac:dyDescent="0.3">
      <c r="A3" t="str">
        <f>+USUARIOS!C12</f>
        <v>Si</v>
      </c>
      <c r="B3" t="str">
        <f>+USUARIOS!C13</f>
        <v>Si</v>
      </c>
      <c r="C3" t="str">
        <f>+USUARIOS!C14</f>
        <v>Si</v>
      </c>
      <c r="D3" t="str">
        <f>+USUARIOS!C15</f>
        <v>Si</v>
      </c>
      <c r="E3" t="str">
        <f>+USUARIOS!C16</f>
        <v>Si</v>
      </c>
      <c r="F3" t="str">
        <f>+USUARIOS!C17</f>
        <v>Si</v>
      </c>
      <c r="G3">
        <f>+ABOGADOS!D11</f>
        <v>1</v>
      </c>
      <c r="H3">
        <f>+ABOGADOS!D12</f>
        <v>5</v>
      </c>
      <c r="I3">
        <f>+ABOGADOS!D13</f>
        <v>5</v>
      </c>
      <c r="J3">
        <f>+ABOGADOS!D14</f>
        <v>1</v>
      </c>
      <c r="K3">
        <f>+ABOGADOS!D17</f>
        <v>0</v>
      </c>
      <c r="L3">
        <f>+ABOGADOS!D18</f>
        <v>0</v>
      </c>
      <c r="M3" t="str">
        <f>+ABOGADOS!G10</f>
        <v>SI</v>
      </c>
      <c r="N3" t="str">
        <f>+ABOGADOS!G11</f>
        <v>SI</v>
      </c>
      <c r="O3" t="str">
        <f>+ABOGADOS!G12</f>
        <v>SI</v>
      </c>
      <c r="Q3">
        <f>+JUDICIALES!D11</f>
        <v>4</v>
      </c>
      <c r="R3">
        <f>+JUDICIALES!D12</f>
        <v>4</v>
      </c>
      <c r="S3">
        <f>+JUDICIALES!D13</f>
        <v>1</v>
      </c>
      <c r="T3">
        <f>+JUDICIALES!D16</f>
        <v>1</v>
      </c>
      <c r="U3">
        <f>+JUDICIALES!D17</f>
        <v>1</v>
      </c>
      <c r="V3">
        <f>+JUDICIALES!D21</f>
        <v>2</v>
      </c>
      <c r="W3">
        <f>+JUDICIALES!D22</f>
        <v>0</v>
      </c>
      <c r="X3">
        <f>+JUDICIALES!G9</f>
        <v>0</v>
      </c>
      <c r="Y3">
        <f>+JUDICIALES!G10</f>
        <v>0</v>
      </c>
      <c r="Z3">
        <f>+JUDICIALES!G11</f>
        <v>0</v>
      </c>
      <c r="AA3">
        <f>+JUDICIALES!G15</f>
        <v>4</v>
      </c>
      <c r="AB3">
        <f>+JUDICIALES!G16</f>
        <v>2</v>
      </c>
      <c r="AC3">
        <f>+JUDICIALES!G17</f>
        <v>0</v>
      </c>
      <c r="AD3">
        <f>+JUDICIALES!G18</f>
        <v>2</v>
      </c>
      <c r="AE3">
        <f>+JUDICIALES!G21</f>
        <v>0</v>
      </c>
      <c r="AF3">
        <f>+JUDICIALES!G22</f>
        <v>1</v>
      </c>
      <c r="AG3">
        <f>+JUDICIALES!G23</f>
        <v>1</v>
      </c>
      <c r="AH3">
        <f>+JUDICIALES!G24</f>
        <v>0</v>
      </c>
      <c r="AI3">
        <f>+JUDICIALES!H21</f>
        <v>0</v>
      </c>
      <c r="AJ3">
        <f>+JUDICIALES!H22</f>
        <v>0</v>
      </c>
      <c r="AK3">
        <f>+JUDICIALES!H23</f>
        <v>0</v>
      </c>
      <c r="AL3">
        <f>+JUDICIALES!H24</f>
        <v>0</v>
      </c>
      <c r="AM3">
        <f>+PREJUDICIALES!D10</f>
        <v>2</v>
      </c>
      <c r="AN3">
        <f>+PREJUDICIALES!D11</f>
        <v>3</v>
      </c>
      <c r="AO3">
        <f>+PREJUDICIALES!D12</f>
        <v>3</v>
      </c>
      <c r="AP3">
        <f>+PREJUDICIALES!D13</f>
        <v>0</v>
      </c>
      <c r="AQ3">
        <f>+PREJUDICIALES!D14</f>
        <v>0</v>
      </c>
      <c r="AR3">
        <f>+PREJUDICIALES!D17</f>
        <v>1</v>
      </c>
      <c r="AS3">
        <f>+PREJUDICIALES!D18</f>
        <v>1</v>
      </c>
      <c r="AT3">
        <f>+PREJUDICIALES!G12</f>
        <v>0</v>
      </c>
      <c r="AU3">
        <f>+PREJUDICIALES!G13</f>
        <v>0</v>
      </c>
      <c r="AV3">
        <f>+ARBITRAMENTOS!D9</f>
        <v>0</v>
      </c>
      <c r="AW3">
        <f>+ARBITRAMENTOS!D10</f>
        <v>0</v>
      </c>
      <c r="AX3" t="str">
        <f>+PAGOS!D9</f>
        <v>No</v>
      </c>
      <c r="AY3">
        <f>+PAGOS!D10</f>
        <v>0</v>
      </c>
      <c r="AZ3">
        <f>+USUARIOS!C19</f>
        <v>0</v>
      </c>
      <c r="BA3" t="str">
        <f>+ABOGADOS!C21</f>
        <v>Con respecto a que solo un (1) abogado de los cinco (5)  registrados en e-KOGUI, tiene asignado procesos activos, la Dirección de Asuntos Jurídicos mediante comunicación No.202103002003 del 12 de febrero de 2021, informó: "En atención a la baja litigiosidad de la entidad, sólo el doctor Mauricio A. Moncayo Valencia tiene procesos activos en el período solicitado".</v>
      </c>
      <c r="BB3" t="str">
        <f>+JUDICIALES!F28</f>
        <v>1. La única fuente de información es el sistema e-KOGUI.
2. Se observa un (1) proceso sin asignación de abogado: No.25000234200020200044700
3. Se observan dos (2) procesos sin calificación del riesgo: No. 11001032400020180044100 y No.25000234200020200044700, con respecto a este proceso la Dirección de Asuntos Jurídicos informó que no se ha calificado el riesgo del proceso en el sistema e-KOGUI, teniendo en cuenta que no se había registrado la contestación de la demanda.
4. Para los dos (2) procesos que tienen calificación de riesgo, la provisión contable registrada no es igual a cero (0), teniendo en cuenta que la probabilidad de perder el caso es "media" y "baja": No. 25000234200020180244400 y No. 11001333502620190015400.
5. Durante el II semestre del 2020, solo un (1) proceso fue terminado por desistimiento de la parte actora, por lo tanto no hay condena en contra de la entidad.</v>
      </c>
      <c r="BC3" t="str">
        <f>+PREJUDICIALES!F17</f>
        <v>A 31 de diciembre de 2020 la Dirección de Asuntos Jurídicos reportó dos (2) procesos prejudiciales activos, no obstante, en el aplicativo e-KOGUI se encontraban registrados tres (3).  La diferencia obedece a que la conciliación con  e-kogui 1451362, presentaba duplicidad en el sistema.  El Departamento de Conceptos y Representación Jurídica, mediante correo del 17 de febrero de 2021 solicitó a la ANDJE la eliminación de dicho radicado, el cual a 23 de febrero de 2021 ya no estaba registrado en el aplicativo y el reporte genera dos (2) prejudiciales activos.</v>
      </c>
      <c r="BD3">
        <f>+ARBITRAMENTOS!C13</f>
        <v>0</v>
      </c>
      <c r="BE3" t="str">
        <f>+PAGOS!F8</f>
        <v>Por la baja litigiosidad, a 31 de diciembre de 2020 no hay condenas en contra de la Entidad,  por lo tanto no se tramitan pagos.</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25"/>
  <sheetViews>
    <sheetView showGridLines="0" topLeftCell="A4" zoomScale="80" zoomScaleNormal="80" workbookViewId="0">
      <selection activeCell="C21" sqref="C21:G24"/>
    </sheetView>
  </sheetViews>
  <sheetFormatPr baseColWidth="10" defaultColWidth="11.44140625" defaultRowHeight="14.4" x14ac:dyDescent="0.3"/>
  <cols>
    <col min="1" max="1" width="3.88671875" style="1" customWidth="1"/>
    <col min="2" max="2" width="11.44140625" style="1"/>
    <col min="3" max="3" width="48.109375" style="1" bestFit="1" customWidth="1"/>
    <col min="4" max="4" width="20.88671875" style="1" customWidth="1"/>
    <col min="5" max="5" width="6.33203125" style="1" customWidth="1"/>
    <col min="6" max="6" width="41.44140625" style="1" customWidth="1"/>
    <col min="7" max="7" width="24.109375" style="1" customWidth="1"/>
    <col min="8" max="8" width="7.33203125" style="1" customWidth="1"/>
    <col min="9" max="16384" width="11.44140625" style="1"/>
  </cols>
  <sheetData>
    <row r="1" spans="2:22" ht="15" thickBot="1" x14ac:dyDescent="0.35"/>
    <row r="2" spans="2:22" x14ac:dyDescent="0.3">
      <c r="B2" s="29"/>
      <c r="C2" s="30"/>
      <c r="D2" s="30"/>
      <c r="E2" s="30"/>
      <c r="F2" s="30"/>
      <c r="G2" s="30"/>
      <c r="H2" s="31"/>
    </row>
    <row r="3" spans="2:22" x14ac:dyDescent="0.3">
      <c r="B3" s="14"/>
      <c r="C3" s="15"/>
      <c r="D3" s="15"/>
      <c r="E3" s="15"/>
      <c r="F3" s="15"/>
      <c r="G3" s="15"/>
      <c r="H3" s="16"/>
      <c r="V3" s="28">
        <f>+IF(D12&lt;=10,D12,IF(ROUNDDOWN(D12*10%,0)&lt;10,10,ROUNDDOWN(D12*10%,0)))</f>
        <v>5</v>
      </c>
    </row>
    <row r="4" spans="2:22" x14ac:dyDescent="0.3">
      <c r="B4" s="14"/>
      <c r="C4" s="15"/>
      <c r="D4" s="15"/>
      <c r="E4" s="15"/>
      <c r="F4" s="15"/>
      <c r="G4" s="15"/>
      <c r="H4" s="16"/>
    </row>
    <row r="5" spans="2:22" x14ac:dyDescent="0.3">
      <c r="B5" s="14"/>
      <c r="C5" s="15"/>
      <c r="D5" s="15"/>
      <c r="E5" s="15"/>
      <c r="F5" s="15"/>
      <c r="G5" s="15"/>
      <c r="H5" s="16"/>
    </row>
    <row r="6" spans="2:22" ht="15" customHeight="1" x14ac:dyDescent="0.3">
      <c r="B6" s="14"/>
      <c r="C6" s="27"/>
      <c r="D6" s="27"/>
      <c r="E6" s="27"/>
      <c r="G6" s="32"/>
      <c r="H6" s="33"/>
    </row>
    <row r="7" spans="2:22" ht="17.25" customHeight="1" x14ac:dyDescent="0.4">
      <c r="B7" s="14"/>
      <c r="C7" s="20" t="s">
        <v>124</v>
      </c>
      <c r="D7" s="60"/>
      <c r="E7" s="26"/>
      <c r="F7" s="94" t="str">
        <f>"Seleccione una muestra de "&amp;V3&amp;" abogados activos y complete la siguiente tabla"</f>
        <v>Seleccione una muestra de 5 abogados activos y complete la siguiente tabla</v>
      </c>
      <c r="G7" s="95"/>
      <c r="H7" s="33"/>
    </row>
    <row r="8" spans="2:22" x14ac:dyDescent="0.3">
      <c r="B8" s="14"/>
      <c r="D8" s="15"/>
      <c r="E8" s="15"/>
      <c r="F8" s="96"/>
      <c r="G8" s="97"/>
      <c r="H8" s="16"/>
      <c r="T8" s="1" t="s">
        <v>13</v>
      </c>
    </row>
    <row r="9" spans="2:22" ht="23.4" x14ac:dyDescent="0.3">
      <c r="B9" s="14"/>
      <c r="C9" s="34" t="s">
        <v>119</v>
      </c>
      <c r="E9" s="6"/>
      <c r="F9" s="24" t="s">
        <v>108</v>
      </c>
      <c r="G9" s="24" t="s">
        <v>19</v>
      </c>
      <c r="H9" s="16"/>
      <c r="T9" s="1" t="s">
        <v>14</v>
      </c>
    </row>
    <row r="10" spans="2:22" x14ac:dyDescent="0.3">
      <c r="B10" s="14"/>
      <c r="C10" s="23" t="s">
        <v>120</v>
      </c>
      <c r="D10" s="23" t="s">
        <v>23</v>
      </c>
      <c r="E10" s="6"/>
      <c r="F10" s="20" t="s">
        <v>105</v>
      </c>
      <c r="G10" s="57" t="s">
        <v>159</v>
      </c>
      <c r="H10" s="16"/>
    </row>
    <row r="11" spans="2:22" x14ac:dyDescent="0.3">
      <c r="B11" s="14"/>
      <c r="C11" s="20" t="s">
        <v>21</v>
      </c>
      <c r="D11" s="57">
        <v>1</v>
      </c>
      <c r="E11" s="6"/>
      <c r="F11" s="20" t="s">
        <v>106</v>
      </c>
      <c r="G11" s="57" t="s">
        <v>159</v>
      </c>
      <c r="H11" s="16"/>
    </row>
    <row r="12" spans="2:22" x14ac:dyDescent="0.3">
      <c r="B12" s="14"/>
      <c r="C12" s="20" t="s">
        <v>22</v>
      </c>
      <c r="D12" s="57">
        <v>5</v>
      </c>
      <c r="E12" s="6"/>
      <c r="F12" s="20" t="s">
        <v>107</v>
      </c>
      <c r="G12" s="57" t="s">
        <v>159</v>
      </c>
      <c r="H12" s="16"/>
    </row>
    <row r="13" spans="2:22" x14ac:dyDescent="0.3">
      <c r="B13" s="14"/>
      <c r="C13" s="20" t="s">
        <v>26</v>
      </c>
      <c r="D13" s="57">
        <v>5</v>
      </c>
      <c r="E13" s="6"/>
      <c r="F13" s="53" t="s">
        <v>113</v>
      </c>
      <c r="G13" s="52"/>
      <c r="H13" s="16"/>
    </row>
    <row r="14" spans="2:22" x14ac:dyDescent="0.3">
      <c r="B14" s="14"/>
      <c r="C14" s="20" t="s">
        <v>20</v>
      </c>
      <c r="D14" s="57">
        <v>1</v>
      </c>
      <c r="E14" s="6"/>
      <c r="F14" s="54" t="s">
        <v>114</v>
      </c>
      <c r="G14" s="55"/>
      <c r="H14" s="16"/>
    </row>
    <row r="15" spans="2:22" x14ac:dyDescent="0.3">
      <c r="B15" s="14"/>
      <c r="E15" s="6"/>
      <c r="H15" s="16"/>
    </row>
    <row r="16" spans="2:22" x14ac:dyDescent="0.3">
      <c r="B16" s="14"/>
      <c r="C16" s="23" t="s">
        <v>24</v>
      </c>
      <c r="D16" s="23" t="s">
        <v>23</v>
      </c>
      <c r="E16" s="6"/>
      <c r="F16" s="24" t="s">
        <v>117</v>
      </c>
      <c r="G16" s="24" t="s">
        <v>19</v>
      </c>
      <c r="H16" s="16"/>
    </row>
    <row r="17" spans="2:8" x14ac:dyDescent="0.3">
      <c r="B17" s="14"/>
      <c r="C17" s="20" t="s">
        <v>122</v>
      </c>
      <c r="D17" s="57">
        <v>0</v>
      </c>
      <c r="E17" s="6"/>
      <c r="F17" s="20" t="s">
        <v>125</v>
      </c>
      <c r="G17" s="57">
        <v>5</v>
      </c>
      <c r="H17" s="16"/>
    </row>
    <row r="18" spans="2:8" x14ac:dyDescent="0.3">
      <c r="B18" s="14"/>
      <c r="C18" s="20" t="s">
        <v>123</v>
      </c>
      <c r="D18" s="57">
        <v>0</v>
      </c>
      <c r="E18" s="6"/>
      <c r="F18" s="50" t="s">
        <v>88</v>
      </c>
      <c r="G18" s="57">
        <v>5</v>
      </c>
      <c r="H18" s="16"/>
    </row>
    <row r="19" spans="2:8" x14ac:dyDescent="0.3">
      <c r="B19" s="14"/>
      <c r="C19" s="67"/>
      <c r="E19" s="6"/>
      <c r="F19" s="20" t="s">
        <v>110</v>
      </c>
      <c r="G19" s="57">
        <v>2</v>
      </c>
      <c r="H19" s="16"/>
    </row>
    <row r="20" spans="2:8" ht="15" thickBot="1" x14ac:dyDescent="0.35">
      <c r="B20" s="14"/>
      <c r="C20" s="67" t="s">
        <v>109</v>
      </c>
      <c r="D20" s="75"/>
      <c r="E20" s="6"/>
      <c r="F20" s="73" t="s">
        <v>25</v>
      </c>
      <c r="G20" s="74">
        <v>0</v>
      </c>
      <c r="H20" s="16"/>
    </row>
    <row r="21" spans="2:8" ht="15" customHeight="1" x14ac:dyDescent="0.3">
      <c r="B21" s="14"/>
      <c r="C21" s="98" t="s">
        <v>160</v>
      </c>
      <c r="D21" s="99"/>
      <c r="E21" s="99"/>
      <c r="F21" s="99"/>
      <c r="G21" s="100"/>
      <c r="H21" s="16"/>
    </row>
    <row r="22" spans="2:8" x14ac:dyDescent="0.3">
      <c r="B22" s="14"/>
      <c r="C22" s="101"/>
      <c r="D22" s="102"/>
      <c r="E22" s="102"/>
      <c r="F22" s="102"/>
      <c r="G22" s="103"/>
      <c r="H22" s="16"/>
    </row>
    <row r="23" spans="2:8" x14ac:dyDescent="0.3">
      <c r="B23" s="14"/>
      <c r="C23" s="101"/>
      <c r="D23" s="102"/>
      <c r="E23" s="102"/>
      <c r="F23" s="102"/>
      <c r="G23" s="103"/>
      <c r="H23" s="16"/>
    </row>
    <row r="24" spans="2:8" ht="15" thickBot="1" x14ac:dyDescent="0.35">
      <c r="B24" s="14"/>
      <c r="C24" s="104"/>
      <c r="D24" s="105"/>
      <c r="E24" s="105"/>
      <c r="F24" s="105"/>
      <c r="G24" s="106"/>
      <c r="H24" s="16"/>
    </row>
    <row r="25" spans="2:8" ht="15" thickBot="1" x14ac:dyDescent="0.35">
      <c r="B25" s="17"/>
      <c r="C25" s="18"/>
      <c r="D25" s="18"/>
      <c r="E25" s="18"/>
      <c r="F25" s="18"/>
      <c r="G25" s="18"/>
      <c r="H25" s="19"/>
    </row>
  </sheetData>
  <sheetProtection algorithmName="SHA-512" hashValue="ZChrELvPb+j4cIJ1M3PA4+X3uunizEPjU7fllewijEMUQyJxd2/8M7oH0KxRF81/7BiAi4Zo7WHOguM4F+JBrw==" saltValue="H0s3O6ytyRAZ8aR51gBU2A==" spinCount="100000" sheet="1"/>
  <mergeCells count="2">
    <mergeCell ref="F7:G8"/>
    <mergeCell ref="C21:G24"/>
  </mergeCells>
  <dataValidations count="1">
    <dataValidation type="date" allowBlank="1" showInputMessage="1" showErrorMessage="1" sqref="D7">
      <formula1>44197</formula1>
      <formula2>44286</formula2>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W34"/>
  <sheetViews>
    <sheetView showGridLines="0" topLeftCell="A14" zoomScale="80" zoomScaleNormal="80" workbookViewId="0">
      <selection activeCell="F28" sqref="F28:H33"/>
    </sheetView>
  </sheetViews>
  <sheetFormatPr baseColWidth="10" defaultColWidth="11.44140625" defaultRowHeight="14.4" x14ac:dyDescent="0.3"/>
  <cols>
    <col min="1" max="1" width="3.88671875" style="1" customWidth="1"/>
    <col min="2" max="2" width="11.44140625" style="1"/>
    <col min="3" max="3" width="56.5546875" style="1" bestFit="1" customWidth="1"/>
    <col min="4" max="4" width="15.33203125" style="1" customWidth="1"/>
    <col min="5" max="5" width="6.33203125" style="1" customWidth="1"/>
    <col min="6" max="6" width="55.88671875" style="1" bestFit="1" customWidth="1"/>
    <col min="7" max="7" width="11.33203125" style="1" customWidth="1"/>
    <col min="8" max="8" width="15.33203125" style="1" customWidth="1"/>
    <col min="9" max="9" width="7.33203125" style="1" customWidth="1"/>
    <col min="10" max="16384" width="11.44140625" style="1"/>
  </cols>
  <sheetData>
    <row r="1" spans="2:23" ht="15" thickBot="1" x14ac:dyDescent="0.35"/>
    <row r="2" spans="2:23" ht="9" customHeight="1" x14ac:dyDescent="0.3">
      <c r="B2" s="29"/>
      <c r="C2" s="30"/>
      <c r="D2" s="30"/>
      <c r="E2" s="30"/>
      <c r="F2" s="30"/>
      <c r="G2" s="30"/>
      <c r="H2" s="30"/>
      <c r="I2" s="31"/>
    </row>
    <row r="3" spans="2:23" x14ac:dyDescent="0.3">
      <c r="B3" s="14"/>
      <c r="C3" s="15"/>
      <c r="D3" s="15"/>
      <c r="E3" s="15"/>
      <c r="F3" s="15"/>
      <c r="G3" s="15"/>
      <c r="H3" s="15"/>
      <c r="I3" s="16"/>
      <c r="W3" s="28">
        <f>+IF(D17&lt;=10,D17,IF(ROUNDDOWN(D17*10%,0)&lt;10,10,ROUNDDOWN(D17*10%,0)))</f>
        <v>1</v>
      </c>
    </row>
    <row r="4" spans="2:23" x14ac:dyDescent="0.3">
      <c r="B4" s="14"/>
      <c r="C4" s="15"/>
      <c r="D4" s="15"/>
      <c r="E4" s="15"/>
      <c r="F4" s="15"/>
      <c r="G4" s="15"/>
      <c r="H4" s="15"/>
      <c r="I4" s="16"/>
    </row>
    <row r="5" spans="2:23" ht="9" customHeight="1" x14ac:dyDescent="0.3">
      <c r="B5" s="14"/>
      <c r="C5" s="15"/>
      <c r="D5" s="15"/>
      <c r="E5" s="15"/>
      <c r="F5" s="15"/>
      <c r="G5" s="15"/>
      <c r="H5" s="15"/>
      <c r="I5" s="16"/>
    </row>
    <row r="6" spans="2:23" ht="19.5" customHeight="1" x14ac:dyDescent="0.3">
      <c r="B6" s="14"/>
      <c r="C6" s="118" t="s">
        <v>74</v>
      </c>
      <c r="D6" s="118"/>
      <c r="E6" s="118"/>
      <c r="F6" s="118"/>
      <c r="G6" s="118"/>
      <c r="H6" s="118"/>
      <c r="I6" s="33"/>
    </row>
    <row r="7" spans="2:23" x14ac:dyDescent="0.3">
      <c r="B7" s="14"/>
      <c r="C7" s="15"/>
      <c r="D7" s="15"/>
      <c r="E7" s="15"/>
      <c r="F7" s="15"/>
      <c r="G7" s="15"/>
      <c r="H7" s="15"/>
      <c r="I7" s="16"/>
      <c r="U7" s="1" t="s">
        <v>13</v>
      </c>
    </row>
    <row r="8" spans="2:23" x14ac:dyDescent="0.3">
      <c r="B8" s="14"/>
      <c r="C8" s="23" t="s">
        <v>127</v>
      </c>
      <c r="D8" s="60"/>
      <c r="E8" s="6"/>
      <c r="F8" s="37" t="s">
        <v>116</v>
      </c>
      <c r="G8" s="37" t="s">
        <v>18</v>
      </c>
      <c r="H8" s="15"/>
      <c r="I8" s="16"/>
      <c r="U8" s="1" t="s">
        <v>14</v>
      </c>
    </row>
    <row r="9" spans="2:23" x14ac:dyDescent="0.3">
      <c r="B9" s="14"/>
      <c r="E9" s="6"/>
      <c r="F9" s="20" t="s">
        <v>27</v>
      </c>
      <c r="G9" s="57">
        <v>0</v>
      </c>
      <c r="H9" s="15"/>
      <c r="I9" s="16"/>
    </row>
    <row r="10" spans="2:23" x14ac:dyDescent="0.3">
      <c r="B10" s="14"/>
      <c r="C10" s="23" t="s">
        <v>126</v>
      </c>
      <c r="D10" s="23" t="s">
        <v>23</v>
      </c>
      <c r="E10" s="6"/>
      <c r="F10" s="20" t="s">
        <v>66</v>
      </c>
      <c r="G10" s="57">
        <v>0</v>
      </c>
      <c r="H10" s="15"/>
      <c r="I10" s="16"/>
    </row>
    <row r="11" spans="2:23" x14ac:dyDescent="0.3">
      <c r="B11" s="14"/>
      <c r="C11" s="20" t="s">
        <v>28</v>
      </c>
      <c r="D11" s="57">
        <v>4</v>
      </c>
      <c r="E11" s="6"/>
      <c r="F11" s="20" t="s">
        <v>93</v>
      </c>
      <c r="G11" s="57">
        <v>0</v>
      </c>
      <c r="H11" s="15"/>
      <c r="I11" s="16"/>
    </row>
    <row r="12" spans="2:23" x14ac:dyDescent="0.3">
      <c r="B12" s="14"/>
      <c r="C12" s="20" t="s">
        <v>29</v>
      </c>
      <c r="D12" s="57">
        <v>4</v>
      </c>
      <c r="E12" s="6"/>
      <c r="F12" s="38" t="s">
        <v>92</v>
      </c>
      <c r="I12" s="16"/>
    </row>
    <row r="13" spans="2:23" x14ac:dyDescent="0.3">
      <c r="B13" s="14"/>
      <c r="C13" s="20" t="s">
        <v>89</v>
      </c>
      <c r="D13" s="57">
        <v>1</v>
      </c>
      <c r="E13" s="6"/>
      <c r="F13" s="38" t="s">
        <v>94</v>
      </c>
      <c r="I13" s="16"/>
    </row>
    <row r="14" spans="2:23" x14ac:dyDescent="0.3">
      <c r="B14" s="14"/>
      <c r="E14" s="6"/>
      <c r="F14" s="24" t="s">
        <v>34</v>
      </c>
      <c r="G14" s="24" t="s">
        <v>23</v>
      </c>
      <c r="I14" s="16"/>
    </row>
    <row r="15" spans="2:23" x14ac:dyDescent="0.3">
      <c r="B15" s="14"/>
      <c r="C15" s="23" t="s">
        <v>128</v>
      </c>
      <c r="D15" s="23" t="s">
        <v>23</v>
      </c>
      <c r="E15" s="6"/>
      <c r="F15" s="20" t="s">
        <v>132</v>
      </c>
      <c r="G15" s="57">
        <v>4</v>
      </c>
      <c r="I15" s="16"/>
    </row>
    <row r="16" spans="2:23" x14ac:dyDescent="0.3">
      <c r="B16" s="14"/>
      <c r="C16" s="20" t="s">
        <v>151</v>
      </c>
      <c r="D16" s="57">
        <v>1</v>
      </c>
      <c r="E16" s="6"/>
      <c r="F16" s="20" t="s">
        <v>133</v>
      </c>
      <c r="G16" s="57">
        <v>2</v>
      </c>
      <c r="H16" s="15"/>
      <c r="I16" s="16"/>
    </row>
    <row r="17" spans="2:9" x14ac:dyDescent="0.3">
      <c r="B17" s="14"/>
      <c r="C17" s="20" t="s">
        <v>152</v>
      </c>
      <c r="D17" s="57">
        <v>1</v>
      </c>
      <c r="E17" s="6"/>
      <c r="F17" s="20" t="s">
        <v>134</v>
      </c>
      <c r="G17" s="57">
        <v>0</v>
      </c>
      <c r="H17" s="15"/>
      <c r="I17" s="16"/>
    </row>
    <row r="18" spans="2:9" x14ac:dyDescent="0.3">
      <c r="B18" s="14"/>
      <c r="C18" s="38" t="s">
        <v>90</v>
      </c>
      <c r="E18" s="6"/>
      <c r="F18" s="20" t="s">
        <v>36</v>
      </c>
      <c r="G18" s="57">
        <v>2</v>
      </c>
      <c r="H18" s="15"/>
      <c r="I18" s="16"/>
    </row>
    <row r="19" spans="2:9" x14ac:dyDescent="0.3">
      <c r="B19" s="14"/>
      <c r="E19" s="6"/>
      <c r="H19" s="15"/>
      <c r="I19" s="16"/>
    </row>
    <row r="20" spans="2:9" ht="29.25" customHeight="1" x14ac:dyDescent="0.3">
      <c r="B20" s="14"/>
      <c r="C20" s="51" t="s">
        <v>33</v>
      </c>
      <c r="D20" s="51" t="s">
        <v>23</v>
      </c>
      <c r="E20" s="6"/>
      <c r="F20" s="39" t="s">
        <v>115</v>
      </c>
      <c r="G20" s="39" t="s">
        <v>31</v>
      </c>
      <c r="H20" s="40" t="s">
        <v>73</v>
      </c>
      <c r="I20" s="16"/>
    </row>
    <row r="21" spans="2:9" x14ac:dyDescent="0.3">
      <c r="B21" s="14"/>
      <c r="C21" s="68" t="s">
        <v>129</v>
      </c>
      <c r="D21" s="69">
        <v>2</v>
      </c>
      <c r="E21" s="6"/>
      <c r="F21" s="20" t="s">
        <v>69</v>
      </c>
      <c r="G21" s="57">
        <v>0</v>
      </c>
      <c r="H21" s="57">
        <v>0</v>
      </c>
      <c r="I21" s="16"/>
    </row>
    <row r="22" spans="2:9" ht="15" customHeight="1" x14ac:dyDescent="0.3">
      <c r="B22" s="14"/>
      <c r="C22" s="68" t="s">
        <v>91</v>
      </c>
      <c r="D22" s="69">
        <v>0</v>
      </c>
      <c r="E22" s="6"/>
      <c r="F22" s="20" t="s">
        <v>70</v>
      </c>
      <c r="G22" s="57">
        <v>1</v>
      </c>
      <c r="H22" s="57">
        <v>0</v>
      </c>
      <c r="I22" s="16"/>
    </row>
    <row r="23" spans="2:9" ht="24.6" x14ac:dyDescent="0.3">
      <c r="B23" s="14"/>
      <c r="C23" s="80" t="s">
        <v>130</v>
      </c>
      <c r="D23" s="80"/>
      <c r="E23" s="6"/>
      <c r="F23" s="20" t="s">
        <v>71</v>
      </c>
      <c r="G23" s="57">
        <v>1</v>
      </c>
      <c r="H23" s="57">
        <v>0</v>
      </c>
      <c r="I23" s="16"/>
    </row>
    <row r="24" spans="2:9" x14ac:dyDescent="0.3">
      <c r="B24" s="14"/>
      <c r="C24" s="15"/>
      <c r="E24" s="6"/>
      <c r="F24" s="20" t="s">
        <v>72</v>
      </c>
      <c r="G24" s="57">
        <v>0</v>
      </c>
      <c r="H24" s="57">
        <v>0</v>
      </c>
      <c r="I24" s="16"/>
    </row>
    <row r="25" spans="2:9" ht="30" customHeight="1" x14ac:dyDescent="0.3">
      <c r="B25" s="14"/>
      <c r="C25" s="76" t="str">
        <f>"Seleccione "&amp;W3&amp;" procesos teminados en el  segundo semestre de 2020 y llene la siguiente tabla:"</f>
        <v>Seleccione 1 procesos teminados en el  segundo semestre de 2020 y llene la siguiente tabla:</v>
      </c>
      <c r="D25" s="77"/>
      <c r="E25" s="6"/>
      <c r="F25" s="119" t="s">
        <v>131</v>
      </c>
      <c r="G25" s="119"/>
      <c r="H25" s="119"/>
      <c r="I25" s="16"/>
    </row>
    <row r="26" spans="2:9" ht="15" thickBot="1" x14ac:dyDescent="0.35">
      <c r="B26" s="14"/>
      <c r="C26" s="78"/>
      <c r="D26" s="79"/>
      <c r="E26" s="6"/>
      <c r="F26" s="70"/>
      <c r="G26" s="15"/>
      <c r="H26" s="15"/>
      <c r="I26" s="16"/>
    </row>
    <row r="27" spans="2:9" ht="15" thickBot="1" x14ac:dyDescent="0.35">
      <c r="B27" s="14"/>
      <c r="C27" s="51" t="s">
        <v>103</v>
      </c>
      <c r="D27" s="51" t="s">
        <v>23</v>
      </c>
      <c r="E27" s="6"/>
      <c r="F27" s="107" t="s">
        <v>102</v>
      </c>
      <c r="G27" s="108"/>
      <c r="H27" s="109"/>
      <c r="I27" s="16"/>
    </row>
    <row r="28" spans="2:9" x14ac:dyDescent="0.3">
      <c r="B28" s="14"/>
      <c r="C28" s="20" t="s">
        <v>95</v>
      </c>
      <c r="D28" s="57">
        <v>1</v>
      </c>
      <c r="E28" s="6"/>
      <c r="F28" s="98" t="s">
        <v>161</v>
      </c>
      <c r="G28" s="110"/>
      <c r="H28" s="111"/>
      <c r="I28" s="16"/>
    </row>
    <row r="29" spans="2:9" x14ac:dyDescent="0.3">
      <c r="B29" s="14"/>
      <c r="C29" s="20" t="s">
        <v>96</v>
      </c>
      <c r="D29" s="57">
        <v>0</v>
      </c>
      <c r="E29" s="6"/>
      <c r="F29" s="112"/>
      <c r="G29" s="113"/>
      <c r="H29" s="114"/>
      <c r="I29" s="16"/>
    </row>
    <row r="30" spans="2:9" x14ac:dyDescent="0.3">
      <c r="B30" s="14"/>
      <c r="C30" s="20" t="s">
        <v>97</v>
      </c>
      <c r="D30" s="57">
        <v>0</v>
      </c>
      <c r="E30" s="6"/>
      <c r="F30" s="112"/>
      <c r="G30" s="113"/>
      <c r="H30" s="114"/>
      <c r="I30" s="16"/>
    </row>
    <row r="31" spans="2:9" x14ac:dyDescent="0.3">
      <c r="B31" s="14"/>
      <c r="C31" s="20" t="s">
        <v>98</v>
      </c>
      <c r="D31" s="57">
        <v>0</v>
      </c>
      <c r="E31" s="6"/>
      <c r="F31" s="112"/>
      <c r="G31" s="113"/>
      <c r="H31" s="114"/>
      <c r="I31" s="16"/>
    </row>
    <row r="32" spans="2:9" x14ac:dyDescent="0.3">
      <c r="B32" s="14"/>
      <c r="C32" s="20" t="s">
        <v>99</v>
      </c>
      <c r="D32" s="57">
        <v>0</v>
      </c>
      <c r="E32" s="6"/>
      <c r="F32" s="112"/>
      <c r="G32" s="113"/>
      <c r="H32" s="114"/>
      <c r="I32" s="16"/>
    </row>
    <row r="33" spans="2:9" ht="15" thickBot="1" x14ac:dyDescent="0.35">
      <c r="B33" s="14"/>
      <c r="C33" s="15"/>
      <c r="E33" s="6"/>
      <c r="F33" s="115"/>
      <c r="G33" s="116"/>
      <c r="H33" s="117"/>
      <c r="I33" s="16"/>
    </row>
    <row r="34" spans="2:9" ht="15" thickBot="1" x14ac:dyDescent="0.35">
      <c r="B34" s="17"/>
      <c r="C34" s="18"/>
      <c r="D34" s="18"/>
      <c r="E34" s="18"/>
      <c r="F34" s="18"/>
      <c r="G34" s="18"/>
      <c r="H34" s="18"/>
      <c r="I34" s="19"/>
    </row>
  </sheetData>
  <sheetProtection algorithmName="SHA-512" hashValue="iDXW2Pe1kt+h4O6Y/BHSgRazJQPsSi5Cg52Szi1m3YiRMnLmFtb7+cAE3LbxRN3FVj+0YskWT7hAe4XSBkEUPg==" saltValue="MHHAfqXQO87AgWmdgmo8Jw==" spinCount="100000" sheet="1"/>
  <mergeCells count="4">
    <mergeCell ref="F27:H27"/>
    <mergeCell ref="F28:H33"/>
    <mergeCell ref="C6:H6"/>
    <mergeCell ref="F25:H25"/>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23"/>
  <sheetViews>
    <sheetView showGridLines="0" topLeftCell="A2" zoomScale="80" zoomScaleNormal="80" workbookViewId="0">
      <selection activeCell="F17" sqref="F17:G22"/>
    </sheetView>
  </sheetViews>
  <sheetFormatPr baseColWidth="10" defaultColWidth="11.44140625" defaultRowHeight="14.4" x14ac:dyDescent="0.3"/>
  <cols>
    <col min="1" max="1" width="3.88671875" style="1" customWidth="1"/>
    <col min="2" max="2" width="11.44140625" style="1"/>
    <col min="3" max="3" width="50.88671875" style="1" bestFit="1" customWidth="1"/>
    <col min="4" max="4" width="20.88671875" style="1" customWidth="1"/>
    <col min="5" max="5" width="6.33203125" style="1" customWidth="1"/>
    <col min="6" max="6" width="47.88671875" style="1" bestFit="1" customWidth="1"/>
    <col min="7" max="7" width="24.109375" style="1" customWidth="1"/>
    <col min="8" max="8" width="7.33203125" style="1" customWidth="1"/>
    <col min="9" max="16384" width="11.44140625" style="1"/>
  </cols>
  <sheetData>
    <row r="1" spans="2:22" ht="15" thickBot="1" x14ac:dyDescent="0.35"/>
    <row r="2" spans="2:22" x14ac:dyDescent="0.3">
      <c r="B2" s="29"/>
      <c r="C2" s="30"/>
      <c r="D2" s="30"/>
      <c r="E2" s="30"/>
      <c r="F2" s="30"/>
      <c r="G2" s="30"/>
      <c r="H2" s="31"/>
      <c r="V2" s="1">
        <f>+D13+D14</f>
        <v>0</v>
      </c>
    </row>
    <row r="3" spans="2:22" x14ac:dyDescent="0.3">
      <c r="B3" s="14"/>
      <c r="C3" s="15"/>
      <c r="D3" s="15"/>
      <c r="E3" s="15"/>
      <c r="F3" s="15"/>
      <c r="G3" s="15"/>
      <c r="H3" s="16"/>
      <c r="V3" s="28">
        <f>+IF(V2&lt;=20,V2,IF(ROUNDDOWN(V2*10%,0)&lt;20,20,ROUNDDOWN(V2*10%,0)))</f>
        <v>0</v>
      </c>
    </row>
    <row r="4" spans="2:22" x14ac:dyDescent="0.3">
      <c r="B4" s="14"/>
      <c r="C4" s="15"/>
      <c r="D4" s="15"/>
      <c r="E4" s="15"/>
      <c r="F4" s="15"/>
      <c r="G4" s="15"/>
      <c r="H4" s="16"/>
    </row>
    <row r="5" spans="2:22" x14ac:dyDescent="0.3">
      <c r="B5" s="14"/>
      <c r="C5" s="15"/>
      <c r="D5" s="15"/>
      <c r="E5" s="15"/>
      <c r="F5" s="15"/>
      <c r="G5" s="15"/>
      <c r="H5" s="16"/>
    </row>
    <row r="6" spans="2:22" ht="15" customHeight="1" x14ac:dyDescent="0.3">
      <c r="B6" s="14"/>
      <c r="C6" s="27"/>
      <c r="D6" s="27"/>
      <c r="E6" s="27"/>
      <c r="G6" s="32"/>
      <c r="H6" s="33"/>
    </row>
    <row r="7" spans="2:22" ht="23.4" x14ac:dyDescent="0.3">
      <c r="B7" s="14"/>
      <c r="C7" s="118" t="s">
        <v>56</v>
      </c>
      <c r="D7" s="118"/>
      <c r="E7" s="118"/>
      <c r="F7" s="118"/>
      <c r="G7" s="118"/>
      <c r="H7" s="33"/>
    </row>
    <row r="8" spans="2:22" x14ac:dyDescent="0.3">
      <c r="B8" s="14"/>
      <c r="C8" s="15"/>
      <c r="D8" s="15"/>
      <c r="E8" s="15"/>
      <c r="H8" s="16"/>
      <c r="T8" s="1" t="s">
        <v>13</v>
      </c>
    </row>
    <row r="9" spans="2:22" ht="15" customHeight="1" x14ac:dyDescent="0.3">
      <c r="B9" s="14"/>
      <c r="C9" s="23" t="s">
        <v>135</v>
      </c>
      <c r="D9" s="23" t="s">
        <v>23</v>
      </c>
      <c r="E9" s="6"/>
      <c r="F9" s="94" t="str">
        <f>"Seleccione una muestra de "&amp;V3&amp;" prejudiciales activos registrados antes de 30 de junio de 2020 y complete la siguiente tabla"</f>
        <v>Seleccione una muestra de 0 prejudiciales activos registrados antes de 30 de junio de 2020 y complete la siguiente tabla</v>
      </c>
      <c r="G9" s="95"/>
      <c r="H9" s="16"/>
      <c r="T9" s="1" t="s">
        <v>14</v>
      </c>
    </row>
    <row r="10" spans="2:22" x14ac:dyDescent="0.3">
      <c r="B10" s="14"/>
      <c r="C10" s="20" t="s">
        <v>55</v>
      </c>
      <c r="D10" s="57">
        <v>2</v>
      </c>
      <c r="E10" s="6"/>
      <c r="F10" s="96"/>
      <c r="G10" s="97"/>
      <c r="H10" s="16"/>
    </row>
    <row r="11" spans="2:22" x14ac:dyDescent="0.3">
      <c r="B11" s="14"/>
      <c r="C11" s="20" t="s">
        <v>57</v>
      </c>
      <c r="D11" s="57">
        <v>3</v>
      </c>
      <c r="E11" s="6"/>
      <c r="F11" s="24" t="s">
        <v>33</v>
      </c>
      <c r="G11" s="24" t="s">
        <v>59</v>
      </c>
      <c r="H11" s="16"/>
    </row>
    <row r="12" spans="2:22" x14ac:dyDescent="0.3">
      <c r="B12" s="14"/>
      <c r="C12" s="20" t="s">
        <v>136</v>
      </c>
      <c r="D12" s="57">
        <v>3</v>
      </c>
      <c r="E12" s="6"/>
      <c r="F12" s="36" t="s">
        <v>60</v>
      </c>
      <c r="G12" s="62">
        <v>0</v>
      </c>
      <c r="H12" s="16"/>
    </row>
    <row r="13" spans="2:22" x14ac:dyDescent="0.3">
      <c r="B13" s="14"/>
      <c r="C13" s="20" t="s">
        <v>137</v>
      </c>
      <c r="D13" s="57">
        <v>0</v>
      </c>
      <c r="E13" s="6"/>
      <c r="F13" s="20" t="s">
        <v>61</v>
      </c>
      <c r="G13" s="57">
        <v>0</v>
      </c>
      <c r="H13" s="16"/>
    </row>
    <row r="14" spans="2:22" x14ac:dyDescent="0.3">
      <c r="B14" s="14"/>
      <c r="C14" s="20" t="s">
        <v>86</v>
      </c>
      <c r="D14" s="57">
        <v>0</v>
      </c>
      <c r="E14" s="6"/>
      <c r="F14"/>
      <c r="G14"/>
      <c r="H14" s="16"/>
    </row>
    <row r="15" spans="2:22" x14ac:dyDescent="0.3">
      <c r="B15" s="14"/>
      <c r="E15" s="6"/>
      <c r="F15"/>
      <c r="G15"/>
      <c r="H15" s="16"/>
    </row>
    <row r="16" spans="2:22" ht="15" thickBot="1" x14ac:dyDescent="0.35">
      <c r="B16" s="14"/>
      <c r="C16" s="23" t="s">
        <v>140</v>
      </c>
      <c r="D16" s="23" t="s">
        <v>23</v>
      </c>
      <c r="E16" s="6"/>
      <c r="F16" s="120" t="s">
        <v>102</v>
      </c>
      <c r="G16" s="120"/>
      <c r="H16" s="16"/>
    </row>
    <row r="17" spans="2:8" ht="15" customHeight="1" x14ac:dyDescent="0.3">
      <c r="B17" s="14"/>
      <c r="C17" s="20" t="s">
        <v>138</v>
      </c>
      <c r="D17" s="57">
        <v>1</v>
      </c>
      <c r="E17" s="6"/>
      <c r="F17" s="121" t="s">
        <v>162</v>
      </c>
      <c r="G17" s="122"/>
      <c r="H17" s="16"/>
    </row>
    <row r="18" spans="2:8" x14ac:dyDescent="0.3">
      <c r="B18" s="14"/>
      <c r="C18" s="20" t="s">
        <v>139</v>
      </c>
      <c r="D18" s="57">
        <v>1</v>
      </c>
      <c r="E18" s="6"/>
      <c r="F18" s="123"/>
      <c r="G18" s="124"/>
      <c r="H18" s="16"/>
    </row>
    <row r="19" spans="2:8" x14ac:dyDescent="0.3">
      <c r="B19" s="14"/>
      <c r="C19"/>
      <c r="D19"/>
      <c r="E19" s="6"/>
      <c r="F19" s="123"/>
      <c r="G19" s="124"/>
      <c r="H19" s="16"/>
    </row>
    <row r="20" spans="2:8" x14ac:dyDescent="0.3">
      <c r="B20" s="14"/>
      <c r="C20"/>
      <c r="D20"/>
      <c r="E20" s="6"/>
      <c r="F20" s="123"/>
      <c r="G20" s="124"/>
      <c r="H20" s="16"/>
    </row>
    <row r="21" spans="2:8" x14ac:dyDescent="0.3">
      <c r="B21" s="14"/>
      <c r="E21" s="6"/>
      <c r="F21" s="123"/>
      <c r="G21" s="124"/>
      <c r="H21" s="16"/>
    </row>
    <row r="22" spans="2:8" ht="15" thickBot="1" x14ac:dyDescent="0.35">
      <c r="B22" s="14"/>
      <c r="C22" s="15"/>
      <c r="D22" s="15"/>
      <c r="E22" s="6"/>
      <c r="F22" s="125"/>
      <c r="G22" s="126"/>
      <c r="H22" s="16"/>
    </row>
    <row r="23" spans="2:8" ht="15" thickBot="1" x14ac:dyDescent="0.35">
      <c r="B23" s="17"/>
      <c r="C23" s="18"/>
      <c r="D23" s="18"/>
      <c r="E23" s="18"/>
      <c r="F23" s="18"/>
      <c r="G23" s="18"/>
      <c r="H23" s="19"/>
    </row>
  </sheetData>
  <sheetProtection algorithmName="SHA-512" hashValue="8cM68jN9F5Zjd0sab5G14RklQBcoxtobUI5ZVSG26pRUmCYjBWApV4MNXpHXAZk46q11zOqXcEGp1/59yA2tmg==" saltValue="5l0sFDkLD8IXu11PRprXbw==" spinCount="100000" sheet="1"/>
  <mergeCells count="4">
    <mergeCell ref="F9:G10"/>
    <mergeCell ref="C7:G7"/>
    <mergeCell ref="F16:G16"/>
    <mergeCell ref="F17:G2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7"/>
  <sheetViews>
    <sheetView showGridLines="0" zoomScale="80" zoomScaleNormal="80" workbookViewId="0">
      <selection activeCell="C13" sqref="C13:G16"/>
    </sheetView>
  </sheetViews>
  <sheetFormatPr baseColWidth="10" defaultColWidth="11.44140625" defaultRowHeight="14.4" x14ac:dyDescent="0.3"/>
  <cols>
    <col min="1" max="1" width="3.88671875" style="1" customWidth="1"/>
    <col min="2" max="2" width="11.44140625" style="1"/>
    <col min="3" max="3" width="38.6640625" style="1" bestFit="1" customWidth="1"/>
    <col min="4" max="4" width="20.88671875" style="1" customWidth="1"/>
    <col min="5" max="5" width="6.33203125" style="1" customWidth="1"/>
    <col min="6" max="6" width="48.33203125" style="1" bestFit="1" customWidth="1"/>
    <col min="7" max="7" width="21.6640625" style="1" customWidth="1"/>
    <col min="8" max="8" width="7.33203125" style="1" customWidth="1"/>
    <col min="9" max="16384" width="11.44140625" style="1"/>
  </cols>
  <sheetData>
    <row r="1" spans="2:22" ht="15" thickBot="1" x14ac:dyDescent="0.35"/>
    <row r="2" spans="2:22" x14ac:dyDescent="0.3">
      <c r="B2" s="29"/>
      <c r="C2" s="30"/>
      <c r="D2" s="30"/>
      <c r="E2" s="30"/>
      <c r="F2" s="30"/>
      <c r="G2" s="30"/>
      <c r="H2" s="31"/>
    </row>
    <row r="3" spans="2:22" x14ac:dyDescent="0.3">
      <c r="B3" s="14"/>
      <c r="C3" s="15"/>
      <c r="D3" s="15"/>
      <c r="E3" s="15"/>
      <c r="F3" s="15"/>
      <c r="G3" s="15"/>
      <c r="H3" s="16"/>
      <c r="V3" s="28">
        <f>+IF(D10&lt;=10,D10,IF(ROUNDDOWN(D10*10%,0)&gt;10,10,ROUNDDOWN(D10*10%,0)))</f>
        <v>0</v>
      </c>
    </row>
    <row r="4" spans="2:22" x14ac:dyDescent="0.3">
      <c r="B4" s="14"/>
      <c r="C4" s="15"/>
      <c r="D4" s="15"/>
      <c r="E4" s="15"/>
      <c r="F4" s="15"/>
      <c r="G4" s="15"/>
      <c r="H4" s="16"/>
    </row>
    <row r="5" spans="2:22" x14ac:dyDescent="0.3">
      <c r="B5" s="14"/>
      <c r="C5" s="15"/>
      <c r="D5" s="15"/>
      <c r="E5" s="15"/>
      <c r="F5" s="15"/>
      <c r="G5" s="15"/>
      <c r="H5" s="16"/>
    </row>
    <row r="6" spans="2:22" ht="36.75" customHeight="1" x14ac:dyDescent="0.45">
      <c r="B6" s="14"/>
      <c r="C6" s="34" t="s">
        <v>76</v>
      </c>
      <c r="D6" s="35"/>
      <c r="E6" s="26"/>
      <c r="F6"/>
      <c r="G6"/>
      <c r="H6" s="33"/>
    </row>
    <row r="7" spans="2:22" x14ac:dyDescent="0.3">
      <c r="B7" s="14"/>
      <c r="C7" s="15"/>
      <c r="D7" s="15"/>
      <c r="E7" s="15"/>
      <c r="F7"/>
      <c r="G7"/>
      <c r="H7" s="16"/>
      <c r="T7" s="1" t="s">
        <v>13</v>
      </c>
    </row>
    <row r="8" spans="2:22" x14ac:dyDescent="0.3">
      <c r="B8" s="14"/>
      <c r="C8" s="23" t="s">
        <v>76</v>
      </c>
      <c r="D8" s="23" t="s">
        <v>23</v>
      </c>
      <c r="E8" s="6"/>
      <c r="F8" s="23" t="s">
        <v>76</v>
      </c>
      <c r="G8" s="23" t="s">
        <v>23</v>
      </c>
      <c r="H8" s="16"/>
      <c r="T8" s="1" t="s">
        <v>14</v>
      </c>
    </row>
    <row r="9" spans="2:22" x14ac:dyDescent="0.3">
      <c r="B9" s="14"/>
      <c r="C9" s="20" t="s">
        <v>141</v>
      </c>
      <c r="D9" s="57">
        <v>0</v>
      </c>
      <c r="E9" s="6"/>
      <c r="F9" s="20" t="s">
        <v>142</v>
      </c>
      <c r="G9" s="63">
        <v>0</v>
      </c>
      <c r="H9" s="16"/>
    </row>
    <row r="10" spans="2:22" x14ac:dyDescent="0.3">
      <c r="B10" s="14"/>
      <c r="C10" s="20" t="s">
        <v>78</v>
      </c>
      <c r="D10" s="57">
        <v>0</v>
      </c>
      <c r="E10" s="6"/>
      <c r="F10" s="20" t="s">
        <v>100</v>
      </c>
      <c r="G10" s="63">
        <v>0</v>
      </c>
      <c r="H10" s="16"/>
    </row>
    <row r="11" spans="2:22" x14ac:dyDescent="0.3">
      <c r="B11" s="14"/>
      <c r="C11" s="15"/>
      <c r="D11" s="61"/>
      <c r="E11" s="6"/>
      <c r="F11" s="15"/>
      <c r="G11" s="64"/>
      <c r="H11" s="16"/>
    </row>
    <row r="12" spans="2:22" ht="15" thickBot="1" x14ac:dyDescent="0.35">
      <c r="B12" s="14"/>
      <c r="C12" s="65" t="s">
        <v>104</v>
      </c>
      <c r="D12" s="61"/>
      <c r="E12" s="6"/>
      <c r="F12" s="15"/>
      <c r="G12" s="64"/>
      <c r="H12" s="16"/>
      <c r="T12" s="1">
        <f>IF(D9="",0,1)</f>
        <v>1</v>
      </c>
    </row>
    <row r="13" spans="2:22" x14ac:dyDescent="0.3">
      <c r="B13" s="14"/>
      <c r="C13" s="127"/>
      <c r="D13" s="128"/>
      <c r="E13" s="128"/>
      <c r="F13" s="128"/>
      <c r="G13" s="129"/>
      <c r="H13" s="16"/>
    </row>
    <row r="14" spans="2:22" x14ac:dyDescent="0.3">
      <c r="B14" s="14"/>
      <c r="C14" s="130"/>
      <c r="D14" s="131"/>
      <c r="E14" s="131"/>
      <c r="F14" s="131"/>
      <c r="G14" s="132"/>
      <c r="H14" s="16"/>
    </row>
    <row r="15" spans="2:22" x14ac:dyDescent="0.3">
      <c r="B15" s="14"/>
      <c r="C15" s="130"/>
      <c r="D15" s="131"/>
      <c r="E15" s="131"/>
      <c r="F15" s="131"/>
      <c r="G15" s="132"/>
      <c r="H15" s="16"/>
    </row>
    <row r="16" spans="2:22" ht="15" thickBot="1" x14ac:dyDescent="0.35">
      <c r="B16" s="14"/>
      <c r="C16" s="133"/>
      <c r="D16" s="134"/>
      <c r="E16" s="134"/>
      <c r="F16" s="134"/>
      <c r="G16" s="135"/>
      <c r="H16" s="16"/>
      <c r="T16" s="1">
        <f>IF(G9="",0,1)</f>
        <v>1</v>
      </c>
    </row>
    <row r="17" spans="2:20" ht="15" thickBot="1" x14ac:dyDescent="0.35">
      <c r="B17" s="17"/>
      <c r="C17" s="18"/>
      <c r="D17" s="18"/>
      <c r="E17" s="18"/>
      <c r="F17" s="18"/>
      <c r="G17" s="18"/>
      <c r="H17" s="19"/>
      <c r="T17" s="1">
        <f>+T12+T16</f>
        <v>2</v>
      </c>
    </row>
  </sheetData>
  <sheetProtection algorithmName="SHA-512" hashValue="ijilseSxbScgMYPfBbwdT/B9xl1cPmNEOaGwZw/1g5lXqMh8IrOPLGFNEvAyl/utPcoBWeePsuEmufmQmbcKBQ==" saltValue="LWefHhNjw86qf8r+FXt0bQ==" spinCount="100000" sheet="1"/>
  <mergeCells count="1">
    <mergeCell ref="C13:G16"/>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1"/>
  <sheetViews>
    <sheetView showGridLines="0" zoomScale="80" zoomScaleNormal="80" workbookViewId="0">
      <selection activeCell="F16" sqref="F16"/>
    </sheetView>
  </sheetViews>
  <sheetFormatPr baseColWidth="10" defaultColWidth="11.44140625" defaultRowHeight="14.4" x14ac:dyDescent="0.3"/>
  <cols>
    <col min="1" max="1" width="3.88671875" style="1" customWidth="1"/>
    <col min="2" max="2" width="11.44140625" style="1"/>
    <col min="3" max="3" width="38.6640625" style="1" bestFit="1" customWidth="1"/>
    <col min="4" max="4" width="20.88671875" style="1" customWidth="1"/>
    <col min="5" max="5" width="6.33203125" style="1" customWidth="1"/>
    <col min="6" max="6" width="36.44140625" style="1" customWidth="1"/>
    <col min="7" max="7" width="24.109375" style="1" customWidth="1"/>
    <col min="8" max="8" width="7.33203125" style="1" customWidth="1"/>
    <col min="9" max="16384" width="11.44140625" style="1"/>
  </cols>
  <sheetData>
    <row r="1" spans="2:22" ht="15" thickBot="1" x14ac:dyDescent="0.35"/>
    <row r="2" spans="2:22" x14ac:dyDescent="0.3">
      <c r="B2" s="29"/>
      <c r="C2" s="30"/>
      <c r="D2" s="30"/>
      <c r="E2" s="30"/>
      <c r="F2" s="30"/>
      <c r="G2" s="30"/>
      <c r="H2" s="31"/>
    </row>
    <row r="3" spans="2:22" x14ac:dyDescent="0.3">
      <c r="B3" s="14"/>
      <c r="C3" s="15"/>
      <c r="D3" s="15"/>
      <c r="E3" s="15"/>
      <c r="F3" s="15"/>
      <c r="G3" s="15"/>
      <c r="H3" s="16"/>
      <c r="V3" s="28">
        <f>+IF(D10&lt;=10,D10,IF(ROUNDDOWN(D10*10%,0)&gt;10,10,ROUNDDOWN(D10*10%,0)))</f>
        <v>0</v>
      </c>
    </row>
    <row r="4" spans="2:22" x14ac:dyDescent="0.3">
      <c r="B4" s="14"/>
      <c r="C4" s="15"/>
      <c r="D4" s="15"/>
      <c r="E4" s="15"/>
      <c r="F4" s="15"/>
      <c r="G4" s="15"/>
      <c r="H4" s="16"/>
    </row>
    <row r="5" spans="2:22" x14ac:dyDescent="0.3">
      <c r="B5" s="14"/>
      <c r="C5" s="15"/>
      <c r="D5" s="15"/>
      <c r="E5" s="15"/>
      <c r="F5" s="15"/>
      <c r="G5" s="15"/>
      <c r="H5" s="16"/>
    </row>
    <row r="6" spans="2:22" ht="21.75" customHeight="1" x14ac:dyDescent="0.4">
      <c r="B6" s="14"/>
      <c r="C6" s="118" t="s">
        <v>8</v>
      </c>
      <c r="D6" s="118"/>
      <c r="E6" s="26"/>
      <c r="F6"/>
      <c r="G6"/>
      <c r="H6" s="33"/>
      <c r="T6" s="1" t="s">
        <v>12</v>
      </c>
    </row>
    <row r="7" spans="2:22" ht="15" thickBot="1" x14ac:dyDescent="0.35">
      <c r="B7" s="14"/>
      <c r="C7" s="15"/>
      <c r="D7" s="15"/>
      <c r="E7" s="15"/>
      <c r="F7" s="66" t="s">
        <v>104</v>
      </c>
      <c r="G7"/>
      <c r="H7" s="16"/>
      <c r="T7" s="1" t="s">
        <v>13</v>
      </c>
    </row>
    <row r="8" spans="2:22" x14ac:dyDescent="0.3">
      <c r="B8" s="14"/>
      <c r="C8" s="23" t="s">
        <v>32</v>
      </c>
      <c r="D8" s="23" t="s">
        <v>23</v>
      </c>
      <c r="E8" s="6"/>
      <c r="F8" s="98" t="s">
        <v>163</v>
      </c>
      <c r="G8" s="111"/>
      <c r="H8" s="16"/>
      <c r="T8" s="1" t="s">
        <v>14</v>
      </c>
    </row>
    <row r="9" spans="2:22" x14ac:dyDescent="0.3">
      <c r="B9" s="14"/>
      <c r="C9" s="20" t="s">
        <v>80</v>
      </c>
      <c r="D9" s="57" t="s">
        <v>13</v>
      </c>
      <c r="E9" s="6"/>
      <c r="F9" s="112"/>
      <c r="G9" s="114"/>
      <c r="H9" s="16"/>
    </row>
    <row r="10" spans="2:22" ht="15" thickBot="1" x14ac:dyDescent="0.35">
      <c r="B10" s="14"/>
      <c r="C10" s="20" t="s">
        <v>143</v>
      </c>
      <c r="D10" s="57">
        <v>0</v>
      </c>
      <c r="E10" s="6"/>
      <c r="F10" s="115"/>
      <c r="G10" s="117"/>
      <c r="H10" s="16"/>
    </row>
    <row r="11" spans="2:22" ht="15" thickBot="1" x14ac:dyDescent="0.35">
      <c r="B11" s="17"/>
      <c r="C11" s="18"/>
      <c r="D11" s="18"/>
      <c r="E11" s="18"/>
      <c r="F11" s="18"/>
      <c r="G11" s="18"/>
      <c r="H11" s="19"/>
    </row>
  </sheetData>
  <sheetProtection algorithmName="SHA-512" hashValue="L9TzTy7Xcbu6uZUublFRMTn5WebnIKr2X/GWSznNVSVOYhXXZG52n9W2fY3eyyb8DLFzboT/mW175RmbKqaaow==" saltValue="P1vmzjqaB0jy8n+nktEqKw==" spinCount="100000" sheet="1"/>
  <mergeCells count="2">
    <mergeCell ref="C6:D6"/>
    <mergeCell ref="F8:G10"/>
  </mergeCells>
  <dataValidations count="1">
    <dataValidation type="list" allowBlank="1" showInputMessage="1" showErrorMessage="1" sqref="D9">
      <formula1>$T$6:$T$7</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6"/>
  <sheetViews>
    <sheetView showGridLines="0" topLeftCell="A4" zoomScale="80" zoomScaleNormal="80" workbookViewId="0">
      <selection activeCell="B23" sqref="B23:F26"/>
    </sheetView>
  </sheetViews>
  <sheetFormatPr baseColWidth="10" defaultRowHeight="14.4" x14ac:dyDescent="0.3"/>
  <cols>
    <col min="2" max="2" width="33" bestFit="1" customWidth="1"/>
    <col min="3" max="3" width="14.5546875" bestFit="1" customWidth="1"/>
    <col min="5" max="5" width="33" bestFit="1" customWidth="1"/>
    <col min="6" max="6" width="14.5546875" bestFit="1" customWidth="1"/>
  </cols>
  <sheetData>
    <row r="2" spans="2:13" ht="18" x14ac:dyDescent="0.35">
      <c r="B2" s="137" t="s">
        <v>10</v>
      </c>
      <c r="C2" s="137"/>
      <c r="D2" s="137"/>
      <c r="E2" s="137"/>
      <c r="F2" s="137"/>
      <c r="G2" s="137"/>
      <c r="H2" s="47"/>
      <c r="I2" s="47"/>
      <c r="J2" s="47"/>
      <c r="K2" s="47"/>
      <c r="L2" s="47"/>
      <c r="M2" s="48"/>
    </row>
    <row r="3" spans="2:13" ht="18" x14ac:dyDescent="0.35">
      <c r="B3" s="137" t="s">
        <v>11</v>
      </c>
      <c r="C3" s="137"/>
      <c r="D3" s="137"/>
      <c r="E3" s="137"/>
      <c r="F3" s="137"/>
      <c r="G3" s="137"/>
      <c r="H3" s="47"/>
      <c r="I3" s="47"/>
      <c r="J3" s="47"/>
      <c r="K3" s="47"/>
      <c r="L3" s="47"/>
      <c r="M3" s="48"/>
    </row>
    <row r="4" spans="2:13" ht="23.4" x14ac:dyDescent="0.45">
      <c r="B4" s="41"/>
      <c r="C4" s="41"/>
      <c r="D4" s="41"/>
      <c r="E4" s="41"/>
      <c r="F4" s="41"/>
      <c r="G4" s="41"/>
      <c r="H4" s="41"/>
      <c r="I4" s="41"/>
      <c r="J4" s="41"/>
      <c r="K4" s="41"/>
      <c r="L4" s="41"/>
      <c r="M4" s="41"/>
    </row>
    <row r="5" spans="2:13" x14ac:dyDescent="0.3">
      <c r="B5" t="s">
        <v>38</v>
      </c>
      <c r="C5" s="136" t="s">
        <v>164</v>
      </c>
      <c r="D5" s="136"/>
      <c r="E5" s="136"/>
      <c r="F5" s="136"/>
      <c r="G5" s="136"/>
      <c r="H5" s="6"/>
      <c r="I5" s="6"/>
      <c r="J5" s="6"/>
    </row>
    <row r="6" spans="2:13" x14ac:dyDescent="0.3">
      <c r="B6" t="s">
        <v>3</v>
      </c>
      <c r="C6" s="136" t="s">
        <v>156</v>
      </c>
      <c r="D6" s="136"/>
      <c r="E6" s="136"/>
      <c r="F6" s="136"/>
      <c r="G6" s="136"/>
      <c r="H6" s="46"/>
      <c r="I6" s="46"/>
      <c r="J6" s="46"/>
    </row>
    <row r="7" spans="2:13" x14ac:dyDescent="0.3">
      <c r="H7" s="6"/>
      <c r="I7" s="6"/>
      <c r="J7" s="6"/>
    </row>
    <row r="8" spans="2:13" x14ac:dyDescent="0.3">
      <c r="B8" t="s">
        <v>39</v>
      </c>
      <c r="C8" s="44" t="str">
        <f>+IF(SUM(USUARIOS!I12:J17)=0,"Falta diligenciar","")</f>
        <v/>
      </c>
      <c r="E8" t="s">
        <v>84</v>
      </c>
      <c r="F8" s="44" t="str">
        <f>+IF(PREJUDICIALES!$D$10="","Falta  actualizar","")</f>
        <v/>
      </c>
    </row>
    <row r="9" spans="2:13" x14ac:dyDescent="0.3">
      <c r="B9" s="43" t="s">
        <v>42</v>
      </c>
      <c r="C9" s="45">
        <f>+SUM(USUARIOS!I12:I17)/(6-SUM(USUARIOS!H12:H17))</f>
        <v>1</v>
      </c>
      <c r="E9" s="43" t="s">
        <v>47</v>
      </c>
      <c r="F9" s="43">
        <f>+PREJUDICIALES!$D$11</f>
        <v>3</v>
      </c>
    </row>
    <row r="10" spans="2:13" x14ac:dyDescent="0.3">
      <c r="B10" s="43" t="s">
        <v>40</v>
      </c>
      <c r="C10" s="43">
        <f>+ABOGADOS!$D$12+SUM(USUARIOS!I12:I17)</f>
        <v>11</v>
      </c>
      <c r="E10" s="43" t="s">
        <v>45</v>
      </c>
      <c r="F10" s="45">
        <f>IFERROR(PREJUDICIALES!$D$11/PREJUDICIALES!$D$10,"")</f>
        <v>1.5</v>
      </c>
    </row>
    <row r="11" spans="2:13" x14ac:dyDescent="0.3">
      <c r="B11" s="43" t="s">
        <v>9</v>
      </c>
      <c r="C11" s="71" t="s">
        <v>118</v>
      </c>
      <c r="E11" s="43" t="s">
        <v>48</v>
      </c>
      <c r="F11" s="45" t="str">
        <f>IFERROR(PREJUDICIALES!$G$13/PREJUDICIALES!$V$3,"")</f>
        <v/>
      </c>
    </row>
    <row r="12" spans="2:13" x14ac:dyDescent="0.3">
      <c r="B12" s="43" t="s">
        <v>41</v>
      </c>
      <c r="C12" s="45">
        <f>IFERROR((ABOGADOS!$G$17+ABOGADOS!$G$18+ABOGADOS!$G$19*0.5)/ABOGADOS!D12,"")</f>
        <v>2.2000000000000002</v>
      </c>
    </row>
    <row r="13" spans="2:13" x14ac:dyDescent="0.3">
      <c r="E13" t="s">
        <v>76</v>
      </c>
      <c r="F13" s="44" t="str">
        <f>+IF(ARBITRAMENTOS!T17=0,"Falta  actualizar","")</f>
        <v/>
      </c>
    </row>
    <row r="14" spans="2:13" x14ac:dyDescent="0.3">
      <c r="B14" t="s">
        <v>83</v>
      </c>
      <c r="C14" s="44" t="str">
        <f>+IF(JUDICIALES!$D$11="","Falta  actualizar","")</f>
        <v/>
      </c>
      <c r="E14" s="43" t="s">
        <v>46</v>
      </c>
      <c r="F14" s="43">
        <f>+ARBITRAMENTOS!D10</f>
        <v>0</v>
      </c>
    </row>
    <row r="15" spans="2:13" x14ac:dyDescent="0.3">
      <c r="B15" s="43" t="s">
        <v>43</v>
      </c>
      <c r="C15" s="43">
        <f>+JUDICIALES!$D$12</f>
        <v>4</v>
      </c>
      <c r="E15" s="43" t="s">
        <v>45</v>
      </c>
      <c r="F15" s="45" t="str">
        <f>IFERROR(ARBITRAMENTOS!D10/ARBITRAMENTOS!D9,"")</f>
        <v/>
      </c>
    </row>
    <row r="16" spans="2:13" x14ac:dyDescent="0.3">
      <c r="B16" s="43" t="s">
        <v>45</v>
      </c>
      <c r="C16" s="45">
        <f>IFERROR(JUDICIALES!$D$12/JUDICIALES!$D$11,"")</f>
        <v>1</v>
      </c>
    </row>
    <row r="17" spans="2:6" x14ac:dyDescent="0.3">
      <c r="B17" s="43" t="s">
        <v>51</v>
      </c>
      <c r="C17" s="45" t="str">
        <f>IFERROR(JUDICIALES!$G$11/JUDICIALES!$G$10,"")</f>
        <v/>
      </c>
      <c r="E17" t="s">
        <v>79</v>
      </c>
      <c r="F17" s="44" t="str">
        <f>+IF(PAGOS!D9="","Falta  actualizar","")</f>
        <v/>
      </c>
    </row>
    <row r="18" spans="2:6" x14ac:dyDescent="0.3">
      <c r="B18" s="43" t="s">
        <v>44</v>
      </c>
      <c r="C18" s="43">
        <f>IFERROR(C15/ABOGADOS!$D$12,"")</f>
        <v>0.8</v>
      </c>
      <c r="E18" s="43" t="s">
        <v>49</v>
      </c>
      <c r="F18" s="43">
        <f>+PAGOS!D10</f>
        <v>0</v>
      </c>
    </row>
    <row r="19" spans="2:6" x14ac:dyDescent="0.3">
      <c r="B19" s="43" t="s">
        <v>82</v>
      </c>
      <c r="C19" s="45">
        <f>IFERROR(1-(JUDICIALES!$H$22+JUDICIALES!$H$23+JUDICIALES!$H$24)/(JUDICIALES!$G$22+JUDICIALES!$G$23+JUDICIALES!$G$24),"")</f>
        <v>1</v>
      </c>
      <c r="E19" s="43" t="s">
        <v>50</v>
      </c>
      <c r="F19" s="43" t="str">
        <f>+IF(PAGOS!D9="No","No aplica","si")</f>
        <v>No aplica</v>
      </c>
    </row>
    <row r="21" spans="2:6" ht="15" thickBot="1" x14ac:dyDescent="0.35"/>
    <row r="22" spans="2:6" x14ac:dyDescent="0.3">
      <c r="B22" s="2" t="s">
        <v>104</v>
      </c>
      <c r="C22" s="3"/>
      <c r="D22" s="3"/>
      <c r="E22" s="3"/>
      <c r="F22" s="4"/>
    </row>
    <row r="23" spans="2:6" ht="15" customHeight="1" x14ac:dyDescent="0.3">
      <c r="B23" s="138" t="s">
        <v>165</v>
      </c>
      <c r="C23" s="139"/>
      <c r="D23" s="139"/>
      <c r="E23" s="139"/>
      <c r="F23" s="140"/>
    </row>
    <row r="24" spans="2:6" x14ac:dyDescent="0.3">
      <c r="B24" s="138"/>
      <c r="C24" s="139"/>
      <c r="D24" s="139"/>
      <c r="E24" s="139"/>
      <c r="F24" s="140"/>
    </row>
    <row r="25" spans="2:6" x14ac:dyDescent="0.3">
      <c r="B25" s="138"/>
      <c r="C25" s="139"/>
      <c r="D25" s="139"/>
      <c r="E25" s="139"/>
      <c r="F25" s="140"/>
    </row>
    <row r="26" spans="2:6" ht="15" thickBot="1" x14ac:dyDescent="0.35">
      <c r="B26" s="141"/>
      <c r="C26" s="142"/>
      <c r="D26" s="142"/>
      <c r="E26" s="142"/>
      <c r="F26" s="143"/>
    </row>
  </sheetData>
  <sheetProtection algorithmName="SHA-512" hashValue="oYy6+FMrDUJp7yajB2nFk6zfxjg7nx9wrBVSyVVHj9e4qRP7KnZOskU3IcSz5XU/0snkC3FPmsPSt6fMl/xLfw==" saltValue="JHNAqtUJ7WP4OFUpc0qITQ==" spinCount="100000" sheet="1" objects="1" scenarios="1"/>
  <mergeCells count="5">
    <mergeCell ref="C5:G5"/>
    <mergeCell ref="C6:G6"/>
    <mergeCell ref="B2:G2"/>
    <mergeCell ref="B3:G3"/>
    <mergeCell ref="B23:F26"/>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DB16FBABC64BC43A70AC7543D6981BE" ma:contentTypeVersion="8" ma:contentTypeDescription="Crear nuevo documento." ma:contentTypeScope="" ma:versionID="c94c276618e56e6440ffe298a0f849af">
  <xsd:schema xmlns:xsd="http://www.w3.org/2001/XMLSchema" xmlns:xs="http://www.w3.org/2001/XMLSchema" xmlns:p="http://schemas.microsoft.com/office/2006/metadata/properties" xmlns:ns2="b4a76624-bef3-4917-a43b-0a3b46bc7b34" targetNamespace="http://schemas.microsoft.com/office/2006/metadata/properties" ma:root="true" ma:fieldsID="888f634d09b72d8e25320696b96b53a6" ns2:_="">
    <xsd:import namespace="b4a76624-bef3-4917-a43b-0a3b46bc7b34"/>
    <xsd:element name="properties">
      <xsd:complexType>
        <xsd:sequence>
          <xsd:element name="documentManagement">
            <xsd:complexType>
              <xsd:all>
                <xsd:element ref="ns2:_x0068_rb3" minOccurs="0"/>
                <xsd:element ref="ns2:bheu" minOccurs="0"/>
                <xsd:element ref="ns2:fy1x" minOccurs="0"/>
                <xsd:element ref="ns2:dmjr" minOccurs="0"/>
                <xsd:element ref="ns2:ef2n" minOccurs="0"/>
                <xsd:element ref="ns2:zdyz" minOccurs="0"/>
                <xsd:element ref="ns2:A_x00f1_o" minOccurs="0"/>
                <xsd:element ref="ns2:Periodicida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a76624-bef3-4917-a43b-0a3b46bc7b34" elementFormDefault="qualified">
    <xsd:import namespace="http://schemas.microsoft.com/office/2006/documentManagement/types"/>
    <xsd:import namespace="http://schemas.microsoft.com/office/infopath/2007/PartnerControls"/>
    <xsd:element name="_x0068_rb3" ma:index="8" nillable="true" ma:displayName="Fecha de creación" ma:internalName="_x0068_rb3">
      <xsd:simpleType>
        <xsd:restriction base="dms:Number"/>
      </xsd:simpleType>
    </xsd:element>
    <xsd:element name="bheu" ma:index="9" nillable="true" ma:displayName="Fecha de publicación" ma:internalName="bheu">
      <xsd:simpleType>
        <xsd:restriction base="dms:Number"/>
      </xsd:simpleType>
    </xsd:element>
    <xsd:element name="fy1x" ma:index="10" nillable="true" ma:displayName="Subcarpeta" ma:internalName="fy1x">
      <xsd:simpleType>
        <xsd:restriction base="dms:Text"/>
      </xsd:simpleType>
    </xsd:element>
    <xsd:element name="dmjr" ma:index="11" nillable="true" ma:displayName="Fecha de creación" ma:format="DateOnly" ma:internalName="dmjr">
      <xsd:simpleType>
        <xsd:restriction base="dms:DateTime"/>
      </xsd:simpleType>
    </xsd:element>
    <xsd:element name="ef2n" ma:index="12" nillable="true" ma:displayName="Fecha de publicación" ma:format="DateOnly" ma:internalName="ef2n">
      <xsd:simpleType>
        <xsd:restriction base="dms:DateTime"/>
      </xsd:simpleType>
    </xsd:element>
    <xsd:element name="zdyz" ma:index="13" nillable="true" ma:displayName="Sección" ma:internalName="zdyz">
      <xsd:simpleType>
        <xsd:restriction base="dms:Text"/>
      </xsd:simpleType>
    </xsd:element>
    <xsd:element name="A_x00f1_o" ma:index="14" nillable="true" ma:displayName="Año" ma:decimals="0" ma:internalName="A_x00f1_o" ma:percentage="FALSE">
      <xsd:simpleType>
        <xsd:restriction base="dms:Number"/>
      </xsd:simpleType>
    </xsd:element>
    <xsd:element name="Periodicidad" ma:index="15" nillable="true" ma:displayName="Periodicidad" ma:internalName="Periodicida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f2n xmlns="b4a76624-bef3-4917-a43b-0a3b46bc7b34" xsi:nil="true"/>
    <_x0068_rb3 xmlns="b4a76624-bef3-4917-a43b-0a3b46bc7b34" xsi:nil="true"/>
    <bheu xmlns="b4a76624-bef3-4917-a43b-0a3b46bc7b34" xsi:nil="true"/>
    <zdyz xmlns="b4a76624-bef3-4917-a43b-0a3b46bc7b34">INFORMES DE LEY</zdyz>
    <dmjr xmlns="b4a76624-bef3-4917-a43b-0a3b46bc7b34" xsi:nil="true"/>
    <fy1x xmlns="b4a76624-bef3-4917-a43b-0a3b46bc7b34">CERTIFICACIÓN EKOGUI</fy1x>
    <A_x00f1_o xmlns="b4a76624-bef3-4917-a43b-0a3b46bc7b34">2021</A_x00f1_o>
    <Periodicidad xmlns="b4a76624-bef3-4917-a43b-0a3b46bc7b34" xsi:nil="true"/>
  </documentManagement>
</p:properties>
</file>

<file path=customXml/itemProps1.xml><?xml version="1.0" encoding="utf-8"?>
<ds:datastoreItem xmlns:ds="http://schemas.openxmlformats.org/officeDocument/2006/customXml" ds:itemID="{DAD1367E-6288-414F-A822-2ED9FEF8DDE6}"/>
</file>

<file path=customXml/itemProps2.xml><?xml version="1.0" encoding="utf-8"?>
<ds:datastoreItem xmlns:ds="http://schemas.openxmlformats.org/officeDocument/2006/customXml" ds:itemID="{93CACD15-D970-4B81-88E8-E37442968D1F}"/>
</file>

<file path=customXml/itemProps3.xml><?xml version="1.0" encoding="utf-8"?>
<ds:datastoreItem xmlns:ds="http://schemas.openxmlformats.org/officeDocument/2006/customXml" ds:itemID="{98634882-7798-4BF8-A21A-51A8A8715F7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Principal</vt:lpstr>
      <vt:lpstr>USUARIOS</vt:lpstr>
      <vt:lpstr>Base a pegar</vt:lpstr>
      <vt:lpstr>ABOGADOS</vt:lpstr>
      <vt:lpstr>JUDICIALES</vt:lpstr>
      <vt:lpstr>PREJUDICIALES</vt:lpstr>
      <vt:lpstr>ARBITRAMENTOS</vt:lpstr>
      <vt:lpstr>PAGOS</vt:lpstr>
      <vt:lpstr>Resumen general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Pablo Garzón Peraza</dc:creator>
  <cp:lastModifiedBy>theprincessivi</cp:lastModifiedBy>
  <dcterms:created xsi:type="dcterms:W3CDTF">2020-06-25T21:16:25Z</dcterms:created>
  <dcterms:modified xsi:type="dcterms:W3CDTF">2021-02-26T18:38:49Z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0x0101005DB16FBABC64BC43A70AC7543D6981BE</vt:lpwstr>
  </property>
</Properties>
</file>