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C:\Users\yury.garcia.JEP-CO\OneDrive - JEP Colombia\Escritorio\"/>
    </mc:Choice>
  </mc:AlternateContent>
  <xr:revisionPtr revIDLastSave="0" documentId="8_{D9B60071-F84D-4B5E-BC18-CBACC391D8CC}" xr6:coauthVersionLast="47" xr6:coauthVersionMax="47" xr10:uidLastSave="{00000000-0000-0000-0000-000000000000}"/>
  <workbookProtection workbookAlgorithmName="SHA-512" workbookHashValue="A5nohj647PyiaQxV2sZEO9ktS/HB5zsNKwSb2+NRCkZ7QTae0K3cHp8y5iBYdVfT1vM17MCe1FhXnjvnJM34Sg==" workbookSaltValue="WEtXaiv0xa7Q0gFQKVhDkA==" workbookSpinCount="100000" lockStructure="1"/>
  <bookViews>
    <workbookView xWindow="28680" yWindow="-120" windowWidth="29040" windowHeight="15720" tabRatio="693" xr2:uid="{00000000-000D-0000-FFFF-FFFF00000000}"/>
  </bookViews>
  <sheets>
    <sheet name="PORTADA" sheetId="1" r:id="rId1"/>
    <sheet name="ESCALA DE EVALUACION" sheetId="2" r:id="rId2"/>
    <sheet name="LEVANTAMIENTO DE INFO." sheetId="3" state="hidden" r:id="rId3"/>
    <sheet name="AREAS INVOLUCRADAS" sheetId="4" state="hidden" r:id="rId4"/>
    <sheet name="ADMINISTRATIVAS" sheetId="5" r:id="rId5"/>
    <sheet name="TECNICAS" sheetId="6" r:id="rId6"/>
    <sheet name="PHVA" sheetId="10" r:id="rId7"/>
    <sheet name="MADUREZ" sheetId="8" r:id="rId8"/>
    <sheet name="CIBER" sheetId="9" r:id="rId9"/>
  </sheets>
  <definedNames>
    <definedName name="_xlnm._FilterDatabase" localSheetId="4" hidden="1">ADMINISTRATIVAS!$B$11:$M$76</definedName>
    <definedName name="_xlnm._FilterDatabase" localSheetId="8" hidden="1">CIBER!$A$12:$H$201</definedName>
    <definedName name="_xlnm._FilterDatabase" localSheetId="7" hidden="1">MADUREZ!$A$11:$P$76</definedName>
    <definedName name="_xlnm._FilterDatabase" localSheetId="6" hidden="1">PHVA!$A$16:$L$38</definedName>
    <definedName name="_xlnm._FilterDatabase" localSheetId="5" hidden="1">TECNICAS!$A$11:$N$117</definedName>
  </definedNames>
  <calcPr calcId="191028"/>
  <pivotCaches>
    <pivotCache cacheId="4" r:id="rId10"/>
    <pivotCache cacheId="5"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0" l="1"/>
  <c r="C21" i="1"/>
  <c r="C22" i="1"/>
  <c r="C20" i="1"/>
  <c r="I37" i="10"/>
  <c r="J37" i="10"/>
  <c r="K37" i="10"/>
  <c r="L25" i="10"/>
  <c r="K25" i="10"/>
  <c r="J25" i="10"/>
  <c r="I25" i="10"/>
  <c r="J22" i="10" l="1"/>
  <c r="I22" i="10"/>
  <c r="L19" i="10"/>
  <c r="L18" i="10"/>
  <c r="I21" i="10"/>
  <c r="J18" i="10"/>
  <c r="I18" i="10"/>
  <c r="K24" i="6" l="1"/>
  <c r="L59" i="5"/>
  <c r="C5" i="9" l="1"/>
  <c r="L37" i="10"/>
  <c r="F25" i="10"/>
  <c r="E25" i="10"/>
  <c r="D25" i="10"/>
  <c r="F22" i="10"/>
  <c r="E22" i="10"/>
  <c r="D22" i="10"/>
  <c r="E21" i="10"/>
  <c r="D21" i="10"/>
  <c r="F18" i="10"/>
  <c r="E18" i="10"/>
  <c r="C32" i="1" l="1"/>
  <c r="C31" i="1"/>
  <c r="C19" i="1"/>
  <c r="C5" i="8"/>
  <c r="C10" i="10"/>
  <c r="C6" i="6"/>
  <c r="D6" i="5"/>
  <c r="C6" i="4"/>
  <c r="D6" i="3"/>
  <c r="F43" i="1" l="1"/>
  <c r="G185" i="9" l="1"/>
  <c r="G186" i="9"/>
  <c r="G187" i="9"/>
  <c r="G188" i="9"/>
  <c r="G189" i="9"/>
  <c r="G190" i="9"/>
  <c r="G191" i="9"/>
  <c r="G193" i="9"/>
  <c r="G194" i="9"/>
  <c r="G195" i="9"/>
  <c r="G196" i="9"/>
  <c r="G197" i="9"/>
  <c r="G198" i="9"/>
  <c r="G199" i="9"/>
  <c r="G200" i="9"/>
  <c r="G201" i="9"/>
  <c r="G184" i="9"/>
  <c r="G183"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75" i="9"/>
  <c r="G74"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27" i="9"/>
  <c r="G26" i="9"/>
  <c r="F75" i="8"/>
  <c r="F67" i="8"/>
  <c r="F66" i="8"/>
  <c r="F65" i="8"/>
  <c r="F64" i="8"/>
  <c r="F63" i="8"/>
  <c r="F61" i="8"/>
  <c r="F60" i="8"/>
  <c r="F59" i="8"/>
  <c r="F58" i="8"/>
  <c r="F57" i="8"/>
  <c r="F55" i="8"/>
  <c r="F54" i="8"/>
  <c r="F53" i="8"/>
  <c r="F52" i="8"/>
  <c r="F51" i="8"/>
  <c r="F50" i="8"/>
  <c r="F49" i="8"/>
  <c r="F40" i="8"/>
  <c r="F39" i="8"/>
  <c r="F28" i="8"/>
  <c r="F26" i="8"/>
  <c r="F25" i="8"/>
  <c r="F21" i="8"/>
  <c r="F20" i="8"/>
  <c r="F19" i="8"/>
  <c r="F16" i="8"/>
  <c r="F15" i="8"/>
  <c r="F14" i="8"/>
  <c r="F13" i="8"/>
  <c r="F12" i="8"/>
  <c r="L22" i="10"/>
  <c r="L21" i="10"/>
  <c r="K22" i="10"/>
  <c r="K21" i="10"/>
  <c r="F17" i="8" s="1"/>
  <c r="K19" i="10"/>
  <c r="K18" i="10"/>
  <c r="K38" i="10"/>
  <c r="L38" i="10" s="1"/>
  <c r="E42" i="1" s="1"/>
  <c r="K35" i="10"/>
  <c r="L35" i="10" s="1"/>
  <c r="E41" i="1" s="1"/>
  <c r="K26" i="10" l="1"/>
  <c r="L26" i="10" s="1"/>
  <c r="E39" i="1" s="1"/>
  <c r="K65" i="6" l="1"/>
  <c r="F32" i="8" s="1"/>
  <c r="P32" i="8" s="1"/>
  <c r="K26" i="6"/>
  <c r="F69" i="8" s="1"/>
  <c r="P69" i="8" s="1"/>
  <c r="P75" i="8"/>
  <c r="P76" i="8" s="1"/>
  <c r="O74" i="8"/>
  <c r="O76" i="8" s="1"/>
  <c r="M74" i="8"/>
  <c r="K74" i="8"/>
  <c r="I74" i="8"/>
  <c r="G74" i="8"/>
  <c r="N67" i="8"/>
  <c r="P67" i="8"/>
  <c r="P66" i="8"/>
  <c r="P65" i="8"/>
  <c r="P64" i="8"/>
  <c r="N63" i="8"/>
  <c r="P63" i="8"/>
  <c r="P61" i="8"/>
  <c r="P60" i="8"/>
  <c r="P59" i="8"/>
  <c r="P58" i="8"/>
  <c r="P57" i="8"/>
  <c r="O56" i="8"/>
  <c r="M56" i="8"/>
  <c r="K56" i="8"/>
  <c r="I56" i="8"/>
  <c r="G56" i="8"/>
  <c r="P55" i="8"/>
  <c r="P54" i="8"/>
  <c r="P53" i="8"/>
  <c r="P52" i="8"/>
  <c r="N51" i="8"/>
  <c r="L51" i="8"/>
  <c r="P51" i="8"/>
  <c r="N50" i="8"/>
  <c r="L50" i="8"/>
  <c r="P50" i="8"/>
  <c r="L49" i="8"/>
  <c r="P49" i="8"/>
  <c r="L40" i="8"/>
  <c r="P40" i="8"/>
  <c r="L39" i="8"/>
  <c r="P39" i="8"/>
  <c r="O34" i="8"/>
  <c r="M34" i="8"/>
  <c r="K34" i="8"/>
  <c r="I34" i="8"/>
  <c r="G34" i="8"/>
  <c r="J28" i="8"/>
  <c r="P28" i="8"/>
  <c r="N26" i="8"/>
  <c r="L26" i="8"/>
  <c r="J26" i="8"/>
  <c r="N25" i="8"/>
  <c r="P24" i="8"/>
  <c r="N24" i="8"/>
  <c r="L24" i="8"/>
  <c r="J24" i="8"/>
  <c r="P23" i="8"/>
  <c r="N23" i="8"/>
  <c r="L23" i="8"/>
  <c r="J23" i="8"/>
  <c r="O22" i="8"/>
  <c r="M22" i="8"/>
  <c r="K22" i="8"/>
  <c r="I22" i="8"/>
  <c r="G22" i="8"/>
  <c r="N21" i="8"/>
  <c r="P20" i="8"/>
  <c r="N19" i="8"/>
  <c r="P18" i="8"/>
  <c r="N18" i="8"/>
  <c r="L18" i="8"/>
  <c r="J18" i="8"/>
  <c r="H18" i="8"/>
  <c r="L17" i="8"/>
  <c r="J16" i="8"/>
  <c r="H16" i="8"/>
  <c r="N16" i="8"/>
  <c r="L15" i="8"/>
  <c r="H14" i="8"/>
  <c r="N14" i="8"/>
  <c r="L13" i="8"/>
  <c r="J12" i="8"/>
  <c r="N12" i="8"/>
  <c r="K110" i="6"/>
  <c r="K109" i="6" s="1"/>
  <c r="F30" i="1" s="1"/>
  <c r="H30" i="1" s="1"/>
  <c r="K106" i="6"/>
  <c r="F48" i="8" s="1"/>
  <c r="P48" i="8" s="1"/>
  <c r="K96" i="6"/>
  <c r="F47" i="8" s="1"/>
  <c r="P47" i="8" s="1"/>
  <c r="K92" i="6"/>
  <c r="F46" i="8" s="1"/>
  <c r="L46" i="8" s="1"/>
  <c r="K85" i="6"/>
  <c r="F45" i="8" s="1"/>
  <c r="L45" i="8" s="1"/>
  <c r="K81" i="6"/>
  <c r="F44" i="8" s="1"/>
  <c r="L44" i="8" s="1"/>
  <c r="K77" i="6"/>
  <c r="F72" i="8" s="1"/>
  <c r="P72" i="8" s="1"/>
  <c r="K74" i="6"/>
  <c r="F33" i="8" s="1"/>
  <c r="N33" i="8" s="1"/>
  <c r="K72" i="6"/>
  <c r="F43" i="8" s="1"/>
  <c r="P43" i="8" s="1"/>
  <c r="K67" i="6"/>
  <c r="F71" i="8" s="1"/>
  <c r="N71" i="8" s="1"/>
  <c r="K63" i="6"/>
  <c r="F31" i="8" s="1"/>
  <c r="P31" i="8" s="1"/>
  <c r="K58" i="6"/>
  <c r="F42" i="8" s="1"/>
  <c r="P42" i="8" s="1"/>
  <c r="K46" i="6"/>
  <c r="F41" i="8" s="1"/>
  <c r="L41" i="8" s="1"/>
  <c r="K39" i="6"/>
  <c r="K34" i="6"/>
  <c r="K17" i="6"/>
  <c r="F68" i="8" s="1"/>
  <c r="P68" i="8" s="1"/>
  <c r="K14" i="6"/>
  <c r="F38" i="8" s="1"/>
  <c r="P38" i="8" s="1"/>
  <c r="L74" i="5"/>
  <c r="F29" i="1" s="1"/>
  <c r="H29" i="1" s="1"/>
  <c r="L69" i="5"/>
  <c r="F62" i="8" s="1"/>
  <c r="P62" i="8" s="1"/>
  <c r="L63" i="5"/>
  <c r="L55" i="5"/>
  <c r="L49" i="5"/>
  <c r="L45" i="5"/>
  <c r="L40" i="5"/>
  <c r="F27" i="8" s="1"/>
  <c r="P27" i="8" s="1"/>
  <c r="L36" i="5"/>
  <c r="L32" i="5"/>
  <c r="F36" i="8" s="1"/>
  <c r="P36" i="8" s="1"/>
  <c r="L29" i="5"/>
  <c r="F35" i="8" s="1"/>
  <c r="P35" i="8" s="1"/>
  <c r="L24" i="5"/>
  <c r="F30" i="8" s="1"/>
  <c r="J30" i="8" s="1"/>
  <c r="L18" i="5"/>
  <c r="L13" i="5"/>
  <c r="F19" i="1" s="1"/>
  <c r="H19" i="1" s="1"/>
  <c r="N71" i="3"/>
  <c r="G33" i="1"/>
  <c r="F29" i="8" l="1"/>
  <c r="N29" i="8" s="1"/>
  <c r="F37" i="8"/>
  <c r="P37" i="8" s="1"/>
  <c r="P74" i="8"/>
  <c r="L47" i="8"/>
  <c r="N47" i="8"/>
  <c r="K91" i="6"/>
  <c r="F28" i="1" s="1"/>
  <c r="H28" i="1" s="1"/>
  <c r="P46" i="8"/>
  <c r="P44" i="8"/>
  <c r="L43" i="8"/>
  <c r="P71" i="8"/>
  <c r="J31" i="8"/>
  <c r="L42" i="8"/>
  <c r="K33" i="6"/>
  <c r="F24" i="1" s="1"/>
  <c r="H24" i="1" s="1"/>
  <c r="F70" i="8"/>
  <c r="P70" i="8" s="1"/>
  <c r="J32" i="8"/>
  <c r="P41" i="8"/>
  <c r="F73" i="8"/>
  <c r="P73" i="8" s="1"/>
  <c r="G192" i="9"/>
  <c r="L38" i="8"/>
  <c r="N30" i="8"/>
  <c r="L20" i="8"/>
  <c r="J20" i="8"/>
  <c r="L55" i="8"/>
  <c r="N59" i="8"/>
  <c r="L54" i="5"/>
  <c r="F31" i="1" s="1"/>
  <c r="H31" i="1" s="1"/>
  <c r="L12" i="8"/>
  <c r="L16" i="8"/>
  <c r="H21" i="8"/>
  <c r="J27" i="8"/>
  <c r="L31" i="8"/>
  <c r="L48" i="8"/>
  <c r="N49" i="8"/>
  <c r="N55" i="8"/>
  <c r="N58" i="8"/>
  <c r="N62" i="8"/>
  <c r="N66" i="8"/>
  <c r="P21" i="8"/>
  <c r="N31" i="8"/>
  <c r="N48" i="8"/>
  <c r="H12" i="8"/>
  <c r="K80" i="6"/>
  <c r="F27" i="1" s="1"/>
  <c r="H27" i="1" s="1"/>
  <c r="K57" i="6"/>
  <c r="F26" i="1" s="1"/>
  <c r="H26" i="1" s="1"/>
  <c r="K38" i="6"/>
  <c r="F25" i="1" s="1"/>
  <c r="H25" i="1" s="1"/>
  <c r="K13" i="6"/>
  <c r="F23" i="1" s="1"/>
  <c r="H23" i="1" s="1"/>
  <c r="L14" i="8"/>
  <c r="P19" i="8"/>
  <c r="N27" i="8"/>
  <c r="F56" i="8"/>
  <c r="L52" i="8"/>
  <c r="N53" i="8"/>
  <c r="P14" i="8"/>
  <c r="L30" i="8"/>
  <c r="L35" i="8"/>
  <c r="N52" i="8"/>
  <c r="L54" i="8"/>
  <c r="P12" i="8"/>
  <c r="J14" i="8"/>
  <c r="P16" i="8"/>
  <c r="H19" i="8"/>
  <c r="L27" i="8"/>
  <c r="L36" i="8"/>
  <c r="L53" i="8"/>
  <c r="N54" i="8"/>
  <c r="L39" i="5"/>
  <c r="F22" i="1" s="1"/>
  <c r="H22" i="1" s="1"/>
  <c r="L62" i="5"/>
  <c r="L28" i="5"/>
  <c r="F21" i="1" s="1"/>
  <c r="H21" i="1" s="1"/>
  <c r="L17" i="5"/>
  <c r="F20" i="1" s="1"/>
  <c r="H20" i="1" s="1"/>
  <c r="F22" i="8"/>
  <c r="P26" i="8"/>
  <c r="L28" i="8"/>
  <c r="L32" i="8"/>
  <c r="N35" i="8"/>
  <c r="N38" i="8"/>
  <c r="N40" i="8"/>
  <c r="N42" i="8"/>
  <c r="N61" i="8"/>
  <c r="N65" i="8"/>
  <c r="N69" i="8"/>
  <c r="H13" i="8"/>
  <c r="P13" i="8"/>
  <c r="H15" i="8"/>
  <c r="P15" i="8"/>
  <c r="H17" i="8"/>
  <c r="P17" i="8"/>
  <c r="J19" i="8"/>
  <c r="N20" i="8"/>
  <c r="J21" i="8"/>
  <c r="J25" i="8"/>
  <c r="P30" i="8"/>
  <c r="J33" i="8"/>
  <c r="N36" i="8"/>
  <c r="N39" i="8"/>
  <c r="N41" i="8"/>
  <c r="N43" i="8"/>
  <c r="N44" i="8"/>
  <c r="N45" i="8"/>
  <c r="N46" i="8"/>
  <c r="N57" i="8"/>
  <c r="J13" i="8"/>
  <c r="J15" i="8"/>
  <c r="J17" i="8"/>
  <c r="L19" i="8"/>
  <c r="H20" i="8"/>
  <c r="L21" i="8"/>
  <c r="L25" i="8"/>
  <c r="N28" i="8"/>
  <c r="N32" i="8"/>
  <c r="L33" i="8"/>
  <c r="P45" i="8"/>
  <c r="N60" i="8"/>
  <c r="N64" i="8"/>
  <c r="N68" i="8"/>
  <c r="N72" i="8"/>
  <c r="N13" i="8"/>
  <c r="N15" i="8"/>
  <c r="N17" i="8"/>
  <c r="P25" i="8"/>
  <c r="P33" i="8"/>
  <c r="N34" i="8" l="1"/>
  <c r="P34" i="8"/>
  <c r="P56" i="8"/>
  <c r="P29" i="8"/>
  <c r="F34" i="8"/>
  <c r="L29" i="8"/>
  <c r="L34" i="8" s="1"/>
  <c r="J29" i="8"/>
  <c r="J34" i="8" s="1"/>
  <c r="L37" i="8"/>
  <c r="L56" i="8" s="1"/>
  <c r="F32" i="1"/>
  <c r="H32" i="1" s="1"/>
  <c r="N37" i="8"/>
  <c r="N56" i="8" s="1"/>
  <c r="N70" i="8"/>
  <c r="N73" i="8"/>
  <c r="F57" i="1"/>
  <c r="E57" i="1" s="1"/>
  <c r="L22" i="8"/>
  <c r="F74" i="8"/>
  <c r="F76" i="8" s="1"/>
  <c r="N22" i="8"/>
  <c r="J22" i="8"/>
  <c r="P22" i="8"/>
  <c r="S12" i="8" s="1"/>
  <c r="H22" i="8"/>
  <c r="S16" i="8" s="1"/>
  <c r="S13" i="8" l="1"/>
  <c r="N74" i="8"/>
  <c r="S15" i="8"/>
  <c r="S14" i="8"/>
  <c r="F33" i="1"/>
  <c r="K28" i="10" s="1"/>
  <c r="K31" i="10" s="1"/>
  <c r="L31" i="10" s="1"/>
  <c r="E40" i="1" s="1"/>
  <c r="F63" i="1"/>
  <c r="F65" i="1"/>
  <c r="E65" i="1" s="1"/>
  <c r="F59" i="1"/>
  <c r="E59" i="1" s="1"/>
  <c r="F61" i="1"/>
  <c r="S18" i="8" l="1"/>
  <c r="H33" i="1"/>
  <c r="E43" i="1"/>
  <c r="E61" i="1"/>
  <c r="E6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Cesar Mancipe Caicedo</author>
    <author>Elizabeth Sanabria</author>
  </authors>
  <commentList>
    <comment ref="B12" authorId="0" shapeId="0" xr:uid="{00000000-0006-0000-0200-000001000000}">
      <text>
        <r>
          <rPr>
            <b/>
            <sz val="9"/>
            <color indexed="81"/>
            <rFont val="Tahoma"/>
            <family val="2"/>
          </rPr>
          <t>Julio Cesar Mancipe Caicedo:</t>
        </r>
        <r>
          <rPr>
            <sz val="9"/>
            <color indexed="81"/>
            <rFont val="Tahoma"/>
            <family val="2"/>
          </rPr>
          <t xml:space="preserve">
El tipo de entidad.</t>
        </r>
      </text>
    </comment>
    <comment ref="B13" authorId="0" shapeId="0" xr:uid="{00000000-0006-0000-0200-000002000000}">
      <text>
        <r>
          <rPr>
            <b/>
            <sz val="9"/>
            <color indexed="81"/>
            <rFont val="Tahoma"/>
            <family val="2"/>
          </rPr>
          <t>Julio Cesar Mancipe Caicedo:</t>
        </r>
        <r>
          <rPr>
            <sz val="9"/>
            <color indexed="81"/>
            <rFont val="Tahoma"/>
            <family val="2"/>
          </rPr>
          <t xml:space="preserve">
Misión de la entidad</t>
        </r>
      </text>
    </comment>
    <comment ref="B14" authorId="0" shapeId="0" xr:uid="{00000000-0006-0000-0200-000003000000}">
      <text>
        <r>
          <rPr>
            <b/>
            <sz val="9"/>
            <color indexed="81"/>
            <rFont val="Tahoma"/>
            <family val="2"/>
          </rPr>
          <t>Julio Cesar Mancipe Caicedo:</t>
        </r>
        <r>
          <rPr>
            <sz val="9"/>
            <color indexed="81"/>
            <rFont val="Tahoma"/>
            <family val="2"/>
          </rPr>
          <t xml:space="preserve">
resumen de la organización (misión, visión, objetivos estratégicos</t>
        </r>
      </text>
    </comment>
    <comment ref="B20" authorId="1" shapeId="0" xr:uid="{00000000-0006-0000-0200-000004000000}">
      <text>
        <r>
          <rPr>
            <b/>
            <sz val="9"/>
            <color indexed="81"/>
            <rFont val="Tahoma"/>
            <family val="2"/>
          </rPr>
          <t>Elizabeth Sanabria:</t>
        </r>
        <r>
          <rPr>
            <sz val="9"/>
            <color indexed="81"/>
            <rFont val="Tahoma"/>
            <family val="2"/>
          </rPr>
          <t xml:space="preserve">
Los niveles de madurez son Inicial, Gestionado, Definido, Egestionado cuantitativamente, Optimizado, ver mayor detalle en el capitulo II del modelo de seguridad y privacidad de MinTic
</t>
        </r>
      </text>
    </comment>
    <comment ref="B21" authorId="1" shapeId="0" xr:uid="{00000000-0006-0000-0200-000005000000}">
      <text>
        <r>
          <rPr>
            <b/>
            <sz val="9"/>
            <color indexed="81"/>
            <rFont val="Tahoma"/>
            <family val="2"/>
          </rPr>
          <t>Elizabeth Sanabria:</t>
        </r>
        <r>
          <rPr>
            <sz val="9"/>
            <color indexed="81"/>
            <rFont val="Tahoma"/>
            <family val="2"/>
          </rPr>
          <t xml:space="preserve">
Los componentes del ciclo son Planificación, Implementación, Gestión y Mejora Continua</t>
        </r>
      </text>
    </comment>
    <comment ref="O55" authorId="1" shapeId="0" xr:uid="{00000000-0006-0000-0200-000006000000}">
      <text>
        <r>
          <rPr>
            <b/>
            <sz val="9"/>
            <color indexed="81"/>
            <rFont val="Tahoma"/>
            <family val="2"/>
          </rPr>
          <t>Digiware:</t>
        </r>
        <r>
          <rPr>
            <sz val="9"/>
            <color indexed="81"/>
            <rFont val="Tahoma"/>
            <family val="2"/>
          </rPr>
          <t xml:space="preserve">
en nombre del documento coloque un nombre que identifique de que se trata por ejemplo "Política de borrado de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D11" authorId="0" shapeId="0" xr:uid="{00000000-0006-0000-0400-00000100000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F11" authorId="0" shapeId="0" xr:uid="{00000000-0006-0000-0400-000002000000}">
      <text>
        <r>
          <rPr>
            <b/>
            <sz val="9"/>
            <color indexed="81"/>
            <rFont val="Tahoma"/>
            <family val="2"/>
          </rPr>
          <t>Elizabeth Sanabria:</t>
        </r>
        <r>
          <rPr>
            <sz val="9"/>
            <color indexed="81"/>
            <rFont val="Tahoma"/>
            <family val="2"/>
          </rPr>
          <t xml:space="preserve">
1) Especificaciones Técnicas, Objetivo</t>
        </r>
      </text>
    </comment>
    <comment ref="J11" authorId="0" shapeId="0" xr:uid="{00000000-0006-0000-0400-00000300000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L11" authorId="0" shapeId="0" xr:uid="{00000000-0006-0000-0400-00000400000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B13" authorId="0" shapeId="0" xr:uid="{00000000-0006-0000-0400-000005000000}">
      <text>
        <r>
          <rPr>
            <b/>
            <sz val="9"/>
            <color indexed="81"/>
            <rFont val="Tahoma"/>
            <family val="2"/>
          </rPr>
          <t>Elizabeth Sanabria:</t>
        </r>
        <r>
          <rPr>
            <sz val="9"/>
            <color indexed="81"/>
            <rFont val="Tahoma"/>
            <family val="2"/>
          </rPr>
          <t xml:space="preserve">
Administrativas 1
</t>
        </r>
      </text>
    </comment>
    <comment ref="D14" authorId="0" shapeId="0" xr:uid="{00000000-0006-0000-0400-000006000000}">
      <text>
        <r>
          <rPr>
            <b/>
            <sz val="9"/>
            <color indexed="81"/>
            <rFont val="Tahoma"/>
            <family val="2"/>
          </rPr>
          <t>Elizabeth Sanabria:</t>
        </r>
        <r>
          <rPr>
            <sz val="9"/>
            <color indexed="81"/>
            <rFont val="Tahoma"/>
            <family val="2"/>
          </rPr>
          <t xml:space="preserve">
Identificar y evaluar el nivel de implementación en políticas de seguridad de la información en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C11" authorId="0" shapeId="0" xr:uid="{00000000-0006-0000-0500-00000100000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E11" authorId="0" shapeId="0" xr:uid="{00000000-0006-0000-0500-000002000000}">
      <text>
        <r>
          <rPr>
            <b/>
            <sz val="9"/>
            <color indexed="81"/>
            <rFont val="Tahoma"/>
            <family val="2"/>
          </rPr>
          <t>Elizabeth Sanabria:</t>
        </r>
        <r>
          <rPr>
            <sz val="9"/>
            <color indexed="81"/>
            <rFont val="Tahoma"/>
            <family val="2"/>
          </rPr>
          <t xml:space="preserve">
1) Especificaciones Técnicas, Objetivo</t>
        </r>
      </text>
    </comment>
    <comment ref="I11" authorId="0" shapeId="0" xr:uid="{00000000-0006-0000-0500-00000300000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K11" authorId="0" shapeId="0" xr:uid="{00000000-0006-0000-0500-00000400000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A13" authorId="0" shapeId="0" xr:uid="{00000000-0006-0000-0500-000005000000}">
      <text>
        <r>
          <rPr>
            <b/>
            <sz val="9"/>
            <color indexed="81"/>
            <rFont val="Tahoma"/>
            <family val="2"/>
          </rPr>
          <t>Elizabeth Sanabria:</t>
        </r>
        <r>
          <rPr>
            <sz val="9"/>
            <color indexed="81"/>
            <rFont val="Tahoma"/>
            <family val="2"/>
          </rPr>
          <t xml:space="preserve">
Administrativas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D16" authorId="0" shapeId="0" xr:uid="{00000000-0006-0000-0600-000001000000}">
      <text>
        <r>
          <rPr>
            <b/>
            <sz val="9"/>
            <color indexed="81"/>
            <rFont val="Tahoma"/>
            <family val="2"/>
          </rPr>
          <t>Elizabeth Sanabria:</t>
        </r>
        <r>
          <rPr>
            <sz val="9"/>
            <color indexed="81"/>
            <rFont val="Tahoma"/>
            <family val="2"/>
          </rPr>
          <t xml:space="preserve">
Instrumento de evaluación 3.1 Item de seguridad técnico y administrativo a evaluar</t>
        </r>
      </text>
    </comment>
    <comment ref="I16" authorId="0" shapeId="0" xr:uid="{00000000-0006-0000-0600-000002000000}">
      <text>
        <r>
          <rPr>
            <b/>
            <sz val="9"/>
            <color indexed="81"/>
            <rFont val="Tahoma"/>
            <family val="2"/>
          </rPr>
          <t>Elizabeth Sanabria:</t>
        </r>
      </text>
    </comment>
    <comment ref="K16" authorId="0" shapeId="0" xr:uid="{00000000-0006-0000-0600-00000300000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H11" authorId="0" shapeId="0" xr:uid="{00000000-0006-0000-0700-000001000000}">
      <text>
        <r>
          <rPr>
            <b/>
            <sz val="9"/>
            <color indexed="81"/>
            <rFont val="Tahoma"/>
            <family val="2"/>
          </rPr>
          <t>Elizabeth Sanabria:</t>
        </r>
        <r>
          <rPr>
            <sz val="9"/>
            <color indexed="81"/>
            <rFont val="Tahoma"/>
            <family val="2"/>
          </rPr>
          <t xml:space="preserve">
MENOR
CUMPLE
MAYOR
</t>
        </r>
      </text>
    </comment>
    <comment ref="J11" authorId="0" shapeId="0" xr:uid="{00000000-0006-0000-0700-000002000000}">
      <text>
        <r>
          <rPr>
            <b/>
            <sz val="9"/>
            <color indexed="81"/>
            <rFont val="Tahoma"/>
            <family val="2"/>
          </rPr>
          <t>Elizabeth Sanabria:</t>
        </r>
        <r>
          <rPr>
            <sz val="9"/>
            <color indexed="81"/>
            <rFont val="Tahoma"/>
            <family val="2"/>
          </rPr>
          <t xml:space="preserve">
MENOR
CUMPLE
MAYOR
</t>
        </r>
      </text>
    </comment>
    <comment ref="L11" authorId="0" shapeId="0" xr:uid="{00000000-0006-0000-0700-000003000000}">
      <text>
        <r>
          <rPr>
            <b/>
            <sz val="9"/>
            <color indexed="81"/>
            <rFont val="Tahoma"/>
            <family val="2"/>
          </rPr>
          <t>Elizabeth Sanabria:</t>
        </r>
        <r>
          <rPr>
            <sz val="9"/>
            <color indexed="81"/>
            <rFont val="Tahoma"/>
            <family val="2"/>
          </rPr>
          <t xml:space="preserve">
MENOR
CUMPLE
MAYOR
</t>
        </r>
      </text>
    </comment>
    <comment ref="N11" authorId="0" shapeId="0" xr:uid="{00000000-0006-0000-0700-000004000000}">
      <text>
        <r>
          <rPr>
            <b/>
            <sz val="9"/>
            <color indexed="81"/>
            <rFont val="Tahoma"/>
            <family val="2"/>
          </rPr>
          <t>Elizabeth Sanabria:</t>
        </r>
        <r>
          <rPr>
            <sz val="9"/>
            <color indexed="81"/>
            <rFont val="Tahoma"/>
            <family val="2"/>
          </rPr>
          <t xml:space="preserve">
MENOR
CUMPLE
MAYOR
</t>
        </r>
      </text>
    </comment>
    <comment ref="P11" authorId="0" shapeId="0" xr:uid="{00000000-0006-0000-0700-000005000000}">
      <text>
        <r>
          <rPr>
            <b/>
            <sz val="9"/>
            <color indexed="81"/>
            <rFont val="Tahoma"/>
            <family val="2"/>
          </rPr>
          <t>Elizabeth Sanabria:</t>
        </r>
        <r>
          <rPr>
            <sz val="9"/>
            <color indexed="81"/>
            <rFont val="Tahoma"/>
            <family val="2"/>
          </rPr>
          <t xml:space="preserve">
MENOR
CUMPLE
MAYOR
</t>
        </r>
      </text>
    </comment>
    <comment ref="F18" authorId="0" shapeId="0" xr:uid="{00000000-0006-0000-0700-000006000000}">
      <text>
        <r>
          <rPr>
            <b/>
            <sz val="9"/>
            <color indexed="81"/>
            <rFont val="Tahoma"/>
            <family val="2"/>
          </rPr>
          <t>Elizabeth Sanabria:</t>
        </r>
        <r>
          <rPr>
            <sz val="9"/>
            <color indexed="81"/>
            <rFont val="Tahoma"/>
            <family val="2"/>
          </rPr>
          <t xml:space="preserve">
Elizabeth Sanabria:
Coloque 20 o 40 de acuerdo al requisito
</t>
        </r>
      </text>
    </comment>
    <comment ref="F23" authorId="0" shapeId="0" xr:uid="{00000000-0006-0000-0700-000007000000}">
      <text>
        <r>
          <rPr>
            <b/>
            <sz val="9"/>
            <color indexed="81"/>
            <rFont val="Tahoma"/>
            <family val="2"/>
          </rPr>
          <t>Elizabeth Sanabria:</t>
        </r>
        <r>
          <rPr>
            <sz val="9"/>
            <color indexed="81"/>
            <rFont val="Tahoma"/>
            <family val="2"/>
          </rPr>
          <t xml:space="preserve">
Elizabeth Sanabria:
Coloque 20 o 40 de acuerdo al requisito
</t>
        </r>
      </text>
    </comment>
    <comment ref="F24" authorId="0" shapeId="0" xr:uid="{00000000-0006-0000-0700-000008000000}">
      <text>
        <r>
          <rPr>
            <b/>
            <sz val="9"/>
            <color indexed="81"/>
            <rFont val="Tahoma"/>
            <family val="2"/>
          </rPr>
          <t>Elizabeth Sanabria:</t>
        </r>
        <r>
          <rPr>
            <sz val="9"/>
            <color indexed="81"/>
            <rFont val="Tahoma"/>
            <family val="2"/>
          </rPr>
          <t xml:space="preserve">
Elizabeth Sanabria:
Coloque 20 o 40 de acuerdo al requisito
</t>
        </r>
      </text>
    </comment>
  </commentList>
</comments>
</file>

<file path=xl/sharedStrings.xml><?xml version="1.0" encoding="utf-8"?>
<sst xmlns="http://schemas.openxmlformats.org/spreadsheetml/2006/main" count="3766" uniqueCount="1682">
  <si>
    <t>INSTRUMENTO DE IDENTIFICACIÓN DE LA LINEA BASE DE SEGURIDAD
HOJA PORTADA</t>
  </si>
  <si>
    <t>ENTIDAD EVALUADA</t>
  </si>
  <si>
    <t>Jurisdicción Especial para la Paz - JEP</t>
  </si>
  <si>
    <t>FECHAS DE EVALUACIÓN</t>
  </si>
  <si>
    <t>CONTACTO</t>
  </si>
  <si>
    <t>Yury Andrea García Mora</t>
  </si>
  <si>
    <t>ELABORADO POR</t>
  </si>
  <si>
    <t>Yury Andrea García Mora - Diego Alberto Castro Garzón - Alfonso Andrade - Ronald Rodríguez</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</si>
  <si>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</si>
  <si>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</si>
  <si>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</si>
  <si>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</si>
  <si>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</si>
  <si>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</si>
  <si>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</si>
  <si>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</si>
  <si>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</si>
  <si>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</si>
  <si>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</si>
  <si>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</si>
  <si>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</si>
  <si>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</si>
  <si>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</si>
  <si>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</si>
  <si>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</si>
  <si>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</si>
  <si>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</si>
  <si>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</si>
  <si>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</si>
  <si>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</si>
  <si>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</si>
  <si>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</si>
  <si>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</si>
  <si>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</si>
  <si>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</si>
  <si>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</si>
  <si>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</si>
  <si>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</si>
  <si>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</si>
  <si>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</si>
  <si>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</si>
  <si>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</si>
  <si>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</si>
  <si>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</si>
  <si>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</si>
  <si>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</si>
  <si>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</si>
  <si>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</si>
  <si>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</si>
  <si>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</si>
  <si>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</si>
  <si>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</si>
  <si>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</si>
  <si>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</si>
  <si>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</si>
  <si>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</si>
  <si>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</si>
  <si>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</si>
  <si>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</si>
  <si>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</si>
  <si>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</si>
  <si>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</si>
  <si>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</si>
  <si>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</si>
  <si>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</si>
  <si>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</si>
  <si>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</si>
  <si>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</si>
  <si>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</si>
  <si>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</si>
  <si>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</si>
  <si>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</si>
  <si>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</si>
  <si>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</si>
  <si>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</si>
  <si>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</si>
  <si>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Etiquetas de fila</t>
  </si>
  <si>
    <t>CALIFICACIÓN ENTIDAD</t>
  </si>
  <si>
    <t>NIVEL IDEAL CSF</t>
  </si>
  <si>
    <t>PROTEGER</t>
  </si>
  <si>
    <t>Tabla de Escala  de Valoración de Controles
ISO 27001:2013 ANEXO A</t>
  </si>
  <si>
    <t>Descripción</t>
  </si>
  <si>
    <t>Calificación</t>
  </si>
  <si>
    <t>Criterio</t>
  </si>
  <si>
    <t>No Aplica</t>
  </si>
  <si>
    <t>N/A</t>
  </si>
  <si>
    <t>No aplica.</t>
  </si>
  <si>
    <t>Inexistente</t>
  </si>
  <si>
    <r>
      <rPr>
        <sz val="10"/>
        <color indexed="10"/>
        <rFont val="Calibri"/>
        <family val="2"/>
        <scheme val="minor"/>
      </rPr>
      <t>Total falta de cualquier proceso reconocible</t>
    </r>
    <r>
      <rPr>
        <sz val="10"/>
        <rFont val="Calibri"/>
        <family val="2"/>
        <scheme val="minor"/>
      </rPr>
      <t>. La Organización ni siquiera ha reconocido que hay un problema a tratar. No se aplican controles.</t>
    </r>
  </si>
  <si>
    <r>
      <t xml:space="preserve">1) Hay una evidencia de que la Organización ha reconocido que existe un problema y que hay que tratarlo. </t>
    </r>
    <r>
      <rPr>
        <sz val="10"/>
        <color indexed="10"/>
        <rFont val="Calibri"/>
        <family val="2"/>
        <scheme val="minor"/>
      </rPr>
      <t>No hay procesos estandarizados.</t>
    </r>
    <r>
      <rPr>
        <sz val="10"/>
        <rFont val="Calibri"/>
        <family val="2"/>
        <scheme val="minor"/>
      </rPr>
      <t xml:space="preserve"> La implementación de un control depende de cada individuo y es principalmente </t>
    </r>
    <r>
      <rPr>
        <sz val="10"/>
        <color indexed="10"/>
        <rFont val="Calibri"/>
        <family val="2"/>
        <scheme val="minor"/>
      </rPr>
      <t>reactiva. 
2) Se cuenta con procedimientos documentados pero no son conocidos y/o no se aplican.</t>
    </r>
  </si>
  <si>
    <r>
      <rPr>
        <sz val="10"/>
        <color indexed="10"/>
        <rFont val="Calibri"/>
        <family val="2"/>
        <scheme val="minor"/>
      </rPr>
      <t xml:space="preserve">Los procesos y los controles siguen un patrón regular. </t>
    </r>
    <r>
      <rPr>
        <sz val="10"/>
        <rFont val="Calibri"/>
        <family val="2"/>
        <scheme val="minor"/>
      </rPr>
      <t>Los procesos se han desarrollado hasta el punto en que diferentes procedimientos son seguidos por diferentes personas.</t>
    </r>
    <r>
      <rPr>
        <sz val="10"/>
        <color indexed="10"/>
        <rFont val="Calibri"/>
        <family val="2"/>
        <scheme val="minor"/>
      </rPr>
      <t xml:space="preserve"> No hay formación ni comunicación formal</t>
    </r>
    <r>
      <rPr>
        <sz val="10"/>
        <rFont val="Calibri"/>
        <family val="2"/>
        <scheme val="minor"/>
      </rPr>
      <t xml:space="preserve"> sobre los procedimientos y estándares. Hay un alto grado de confianza en los conocimientos de cada persona, por eso hay probabilidad de errores.</t>
    </r>
  </si>
  <si>
    <t>Efectivo</t>
  </si>
  <si>
    <r>
      <rPr>
        <sz val="10"/>
        <color indexed="10"/>
        <rFont val="Calibri"/>
        <family val="2"/>
        <scheme val="minor"/>
      </rPr>
      <t>Los procesos y los controles se documentan y se comunican</t>
    </r>
    <r>
      <rPr>
        <sz val="10"/>
        <rFont val="Calibri"/>
        <family val="2"/>
        <scheme val="minor"/>
      </rPr>
      <t xml:space="preserve">. Los controles </t>
    </r>
    <r>
      <rPr>
        <sz val="10"/>
        <color rgb="FFFF0000"/>
        <rFont val="Calibri"/>
        <family val="2"/>
        <scheme val="minor"/>
      </rPr>
      <t xml:space="preserve">son efectivos </t>
    </r>
    <r>
      <rPr>
        <sz val="10"/>
        <rFont val="Calibri"/>
        <family val="2"/>
        <scheme val="minor"/>
      </rPr>
      <t xml:space="preserve">y se aplican </t>
    </r>
    <r>
      <rPr>
        <sz val="10"/>
        <color rgb="FFFF0000"/>
        <rFont val="Calibri"/>
        <family val="2"/>
        <scheme val="minor"/>
      </rPr>
      <t>casi siempre</t>
    </r>
    <r>
      <rPr>
        <sz val="10"/>
        <rFont val="Calibri"/>
        <family val="2"/>
        <scheme val="minor"/>
      </rPr>
      <t>. Sin embargo es poco probable la detección de desviaciones, cuando el control no se aplica oportunamente o la forma de aplicarlo no es la indicada.</t>
    </r>
  </si>
  <si>
    <t>Gestionado</t>
  </si>
  <si>
    <r>
      <t xml:space="preserve">Los controles se monitorean y se miden. Es posible </t>
    </r>
    <r>
      <rPr>
        <sz val="10"/>
        <color indexed="10"/>
        <rFont val="Calibri"/>
        <family val="2"/>
        <scheme val="minor"/>
      </rPr>
      <t>monitorear y medir el cumplimiento de los procedimientos</t>
    </r>
    <r>
      <rPr>
        <sz val="10"/>
        <rFont val="Calibri"/>
        <family val="2"/>
        <scheme val="minor"/>
      </rPr>
      <t xml:space="preserve"> y tomar medidas de acción donde los procesos no estén funcionando eficientemente.</t>
    </r>
  </si>
  <si>
    <r>
      <t>Las buenas prácticas se siguen y</t>
    </r>
    <r>
      <rPr>
        <sz val="10"/>
        <color rgb="FFFF0000"/>
        <rFont val="Calibri"/>
        <family val="2"/>
        <scheme val="minor"/>
      </rPr>
      <t xml:space="preserve"> automatizan</t>
    </r>
    <r>
      <rPr>
        <sz val="10"/>
        <rFont val="Calibri"/>
        <family val="2"/>
        <scheme val="minor"/>
      </rPr>
      <t xml:space="preserve">. Los procesos han sido redefinidos hasta el nivel de </t>
    </r>
    <r>
      <rPr>
        <sz val="10"/>
        <color indexed="10"/>
        <rFont val="Calibri"/>
        <family val="2"/>
        <scheme val="minor"/>
      </rPr>
      <t>mejores prácticas</t>
    </r>
    <r>
      <rPr>
        <sz val="10"/>
        <rFont val="Calibri"/>
        <family val="2"/>
        <scheme val="minor"/>
      </rPr>
      <t xml:space="preserve">, basándose en los resultados de una </t>
    </r>
    <r>
      <rPr>
        <sz val="10"/>
        <color indexed="10"/>
        <rFont val="Calibri"/>
        <family val="2"/>
        <scheme val="minor"/>
      </rPr>
      <t>mejora continua</t>
    </r>
    <r>
      <rPr>
        <sz val="10"/>
        <rFont val="Calibri"/>
        <family val="2"/>
        <scheme val="minor"/>
      </rPr>
      <t>.</t>
    </r>
  </si>
  <si>
    <t>INSTRUMENTO DE IDENTIFICACIÓN DE LA LINEA BASE DE SEGURIDAD 
HOJA LEVANTAMIENTO DE INFORMACIÓN</t>
  </si>
  <si>
    <t>TIPOS DE ENTIDAD</t>
  </si>
  <si>
    <t>DATOS BASICOS</t>
  </si>
  <si>
    <t>Tipo Entidad</t>
  </si>
  <si>
    <t>De orden nacional</t>
  </si>
  <si>
    <t>Misión</t>
  </si>
  <si>
    <t>Nuestra misión es administrar justicia para consolidar la transición hacia la paz y restaurar el tejido social, garantizando los derechos de las víctimas y la seguridad jurídica de los comparecientes, con enfoque territorial, diferencial y de género.</t>
  </si>
  <si>
    <t>Análisis de Contexto</t>
  </si>
  <si>
    <t>https://www.jep.gov.co/Paginas/mision-vision-funciones-y-deberes.aspx</t>
  </si>
  <si>
    <t>Mapa de Procesos</t>
  </si>
  <si>
    <t>https://jepcolombia.sharepoint.com/SE/SFI/SitePages/Sistema-de-Gesti%C3%B3n-de-Calidad.aspx</t>
  </si>
  <si>
    <t>Organigrama</t>
  </si>
  <si>
    <t>https://www.jep.gov.co/Paginas/organigrama.aspx</t>
  </si>
  <si>
    <t>PREGUNTAS</t>
  </si>
  <si>
    <t>¿Qué le preocupa a la Entidad en temas de seguridad de la información?</t>
  </si>
  <si>
    <t>Proteger la confidencialidad, integridad, disponibilidad y continuidad en el tiempo de la información de la Entidad.</t>
  </si>
  <si>
    <t>¿En qué nivel de madurez considera que está?</t>
  </si>
  <si>
    <t>¿En qué componente del ciclo PHVA considera que va?</t>
  </si>
  <si>
    <t>Gestión</t>
  </si>
  <si>
    <t>NO.</t>
  </si>
  <si>
    <t>DATOS E INFORMACIÓN A RECOLECTAR PARA LA EVALUACIÓN</t>
  </si>
  <si>
    <t>NOMBRE DEL DOCUMENTO ENTREGADO</t>
  </si>
  <si>
    <t>OBSERVACIONES</t>
  </si>
  <si>
    <t>Lista de información BASICA a solicitar</t>
  </si>
  <si>
    <t>Tipo de entidad (Nacional, Territorial A, Territorial B o C)</t>
  </si>
  <si>
    <t>https://www.jep.gov.co/JEP/Paginas/Jurisdiccion-Especial-para-la-Paz.aspx</t>
  </si>
  <si>
    <t>ENTIDAD DE ORDEN NACIONAL</t>
  </si>
  <si>
    <t>Nuestra misión es administrar justicia para consolidar la transición hacia la paz y restaurar el tejido social, garantizando los derechos de las víctimas y la seguridad jurídica de los comparecientes, con enfoque territorial, diferencial y de género.descripción</t>
  </si>
  <si>
    <t>Análisis de contexto: La entidad debe determinar los aspectos externos e internos que son necesarios para cumplir su propósito y que afectan su capacidad para lograr los resultados previstos en el MSPI.</t>
  </si>
  <si>
    <t>https://jepcolombia.sharepoint.com/:b:/r/sites/GSC/Documentos%20del%20Sistema%20de%20Calidad/Gobierno%20y%20gesti%C3%B3n%20de%20las%20tecnolog%C3%ADas/02%20Manuales/JEP-MA-06-01_Manual%20Sistema%20de%20Gesti%C3%B3n%20de%20Seguridad%20y%20Privacidad%20de%20la%20Informaci%C3%B3n%20(SGSPI).pdf?csf=1&amp;web=1&amp;e=fANIXP</t>
  </si>
  <si>
    <t>Se encutra definido en el numeral 8 del JEP-MA-06-01 Manual Sistema de Gestión de Seguridad y Privacidad de la Información (SGSPI)</t>
  </si>
  <si>
    <t>Mapa de procesos de la Jurisdicción Especial para la Paz</t>
  </si>
  <si>
    <t>Organigrama de la entidad, detallando el área de seguridad de la información o quien haga sus veces</t>
  </si>
  <si>
    <t>El área de seguridad de la información pertenece a la Dirección de Tecnologías de la Información, la cual hace parte de la Secretaría Ejecutiva</t>
  </si>
  <si>
    <t>Políticas de seguridad de la información formalizada y firmada</t>
  </si>
  <si>
    <t>https://www.jep.gov.co/Polticas%20y%20Lineamientos/Pol%C3%ADtica%20de%20Seguridad%20y%20Privacidad%20de%20la%20informaci%C3%B3n.pdf</t>
  </si>
  <si>
    <t>Acuerdo AOG No. 045 de 2019</t>
  </si>
  <si>
    <t>Organigrama, roles y responsabilidades de seguridad de la información, asignación del recurso humano y comunicación de roles y responsabilidades.</t>
  </si>
  <si>
    <t>Se define en el artículo 10 del Acuerdo AOG No. 045 de 2019</t>
  </si>
  <si>
    <t>Documento con el resultado de la autoevaluación realizada a la Entidad, de la gestión de la seguridad y privacidad de la información e infraestructura de red de comunicaciones (IPv4/IPv6), revisado y aprobado por la alta dirección</t>
  </si>
  <si>
    <t>Informe resultado MSPI 2023</t>
  </si>
  <si>
    <t>Documento con el resultado de la herramienta de la encuesta de diagnóstico de seguridad y privacidad de la información, revisado, aprobado y aceptado por la alta dirección</t>
  </si>
  <si>
    <t>Instrumento MSPI 2023</t>
  </si>
  <si>
    <t>Documento con el resultado de la estratificación de la entidad, aceptado y aprobado por la alta dirección</t>
  </si>
  <si>
    <t>Portada MSPI 2023</t>
  </si>
  <si>
    <t>Objetivo, alcance y límites del MSPI (Modelo de Seguridad y Privacidad de la Información)</t>
  </si>
  <si>
    <t>Alcance: Artículos 4 y 7.
Objetivos: Artículo 8</t>
  </si>
  <si>
    <t>Procedimientos de control documental del MSPI</t>
  </si>
  <si>
    <t>https://jepcolombia.sharepoint.com/sites/GSC/Documentos%20del%20Sistema%20de%20Calidad/Forms/AllItems.aspx?id=%2Fsites%2FGSC%2FDocumentos%20del%20Sistema%20de%20Calidad%2FGesti%C3%B3n%20de%20calidad%2F03%20Procedimientos%2FJEP%2DPT%2D02%2D01%20Elaboraci%C3%B3n%20y%20control%20de%20documentos%2Epdf&amp;parent=%2Fsites%2FGSC%2FDocumentos%20del%20Sistema%20de%20Calidad%2FGesti%C3%B3n%20de%20calidad%2F03%20Procedimientos</t>
  </si>
  <si>
    <t xml:space="preserve">JEP-PT-02-01 Procedimiento Elaboración y control de documentos </t>
  </si>
  <si>
    <t>Metodología de Gestión de riesgos</t>
  </si>
  <si>
    <t>https://jepcolombia.sharepoint.com/:b:/r/sites/GSC/Documentos%20del%20Sistema%20de%20Calidad/Gobierno%20y%20gesti%C3%B3n%20de%20las%20tecnolog%C3%ADas/02%20Manuales/JEP-MA-06-01.%20Manual%20SGSPI%20(Anexos)/Anexo%20No.%2017.%20Metodolog%C3%ADa%20Riesgos%20Seguridad%20Informaci%C3%B3n%20V1.0.pdf?csf=1&amp;web=1&amp;e=SL3QFt
https://jepcolombia.sharepoint.com/sites/GSC/Documentos%20del%20Sistema%20de%20Calidad/Forms/AllItems.aspx?id=%2Fsites%2FGSC%2FDocumentos%20del%20Sistema%20de%20Calidad%2FGesti%C3%B3n%20de%20calidad%2F02%20Manuales%2FJEP%2DMA%2D02%2D02%20Manual%20para%20la%20administraci%C3%B3n%20de%20riesgos%20de%20gesti%C3%B3n%20y%20corrupcion%2Epdf&amp;parent=%2Fsites%2FGSC%2FDocumentos%20del%20Sistema%20de%20Calidad%2FGesti%C3%B3n%20de%20calidad%2F02%20Manuales</t>
  </si>
  <si>
    <t>Metodología de gestión riesgos 
para la seguridad de la información
Manual Administración de riesgos de gestión y de corrupción</t>
  </si>
  <si>
    <t>Riesgos identificados y valorados de acuerdo a la metodología</t>
  </si>
  <si>
    <t>https://jepcolombia.sharepoint.com/SE/TI/SI/Documentos%20compartidos/Forms/AllItems.aspx?csf=1&amp;web=1&amp;e=AGAwjM&amp;CID=fe4dc34f%2De140%2D426c%2D8c45%2Dc34d531f8352&amp;FolderCTID=0x01200020CB0BA665C5774898CEC2F24C79E956&amp;id=%2FSE%2FTI%2FSI%2FDocumentos%20compartidos%2F01%5FSeguimiento%20SGSPI%2F04%5FInstrumento%20de%20evaluaci%C3%B3n%20MSPI%2F2024%2FLevantamiento%2FSeguimiento%20Matriz%20de%20Riesgos&amp;viewid=2ba889e8%2Dad22%2D4c25%2D9bf8%2Daca65db7a099</t>
  </si>
  <si>
    <t>Matriz de Riesgos de Seguridad de la Información 2024 I cuatrimestre</t>
  </si>
  <si>
    <t>Planes de tratamiento de los riesgos</t>
  </si>
  <si>
    <t>https://jepcolombia.sharepoint.com/sites/GSC/Documentos%20del%20Sistema%20de%20Calidad/Forms/AllItems.aspx?id=%2Fsites%2FGSC%2FDocumentos%20del%20Sistema%20de%20Calidad%2FGobierno%20y%20gesti%C3%B3n%20de%20las%20tecnolog%C3%ADas%2F02%20Manuales%2FJEP%2DMA%2D06%2D01%2E%20Manual%20SGSPI%20%28Anexos%29%2FAnexo%20No%2E%2017%2E%20Metodolog%C3%ADa%20Riesgos%20Seguridad%20Informaci%C3%B3n%20V1%2E0%2Epdf&amp;parent=%2Fsites%2FGSC%2FDocumentos%20del%20Sistema%20de%20Calidad%2FGobierno%20y%20gesti%C3%B3n%20de%20las%20tecnolog%C3%ADas%2F02%20Manuales%2FJEP%2DMA%2D06%2D01%2E%20Manual%20SGSPI%20%28Anexos%29</t>
  </si>
  <si>
    <t>Se encuentra definido en el numeral 5.4 del Anexo 17. Metodología de gestión de riesgos
para la seguridad de la información. Se esta en proceso de actulización del Anexo</t>
  </si>
  <si>
    <t>Formatos de acuerdos contractuales con empleados y contratistas para establecer responsabilidades de las partes, en seguridad de la información.</t>
  </si>
  <si>
    <t>https://jepcolombia.sharepoint.com/SE/TI/SI/Documentos%20compartidos/Forms/AllItems.aspx?id=%2FSE%2FTI%2FSI%2FDocumentos%20compartidos%2F01%5FSeguimiento%20SGSPI%2F04%5FInstrumento%20de%20evaluaci%C3%B3n%20MSPI%2F2024%2FLevantamiento%2FFormatos%20de%20Acuerdos%20de%20Confidencialidad&amp;viewid=2ba889e8%2Dad22%2D4c25%2D9bf8%2Daca65db7a099</t>
  </si>
  <si>
    <t>Acuerdos de confidencialidad:
Contratista - Persona Natural
Pasanea,practicante, judicante
Servidor</t>
  </si>
  <si>
    <t>Procedimiento de verificación de antecedentes para candidatos a un empleo en la entidad</t>
  </si>
  <si>
    <t>https://jepcolombia.sharepoint.com/:b:/r/sites/GSC/Documentos%20del%20Sistema%20de%20Calidad/Gesti%C3%B3n%20del%20talento%20humano/03%20Procedimientos/JEP-PT-07-16%20Vinculacio%CC%81n%20y%20desvinculacio%CC%81n.pdf?csf=1&amp;web=1&amp;e=9rZSTL</t>
  </si>
  <si>
    <t>JEP-PT-07-16 Procedimiento Vinculación y desvinculación</t>
  </si>
  <si>
    <t>Documento con el plan de comunicación, sensibilización y capacitación en seguridad de la información, revisado y aprobado por la alta Dirección, con sus respectivos soportes.</t>
  </si>
  <si>
    <t>Se debe realizar documento de plan de comunicación, sensibilización y capacitación en seguridad de la información</t>
  </si>
  <si>
    <t>Documento que haga claridad sobre el proceso disciplinario en caso de incumplimiento de las políticas de seguridad de la información</t>
  </si>
  <si>
    <t>https://jepcolombia.sharepoint.com/:b:/r/SE/TI/SI/Documentos%20compartidos/01_Seguimiento%20SGSPI/04_Instrumento%20de%20evaluaci%C3%B3n%20MSPI/2024/Levantamiento/Circular%2014%20de%202021%20-%20Secretario%20Ejecutivo%20(E).pdf?csf=1&amp;web=1&amp;e=CFgOL9</t>
  </si>
  <si>
    <t>Circular 014 de 2021</t>
  </si>
  <si>
    <t>Inventario de activos de información clasificados, de la entidad, revisado y aprobado por la alta dirección</t>
  </si>
  <si>
    <t>Inventario de áreas de procesamiento de información y telecomunicaciones</t>
  </si>
  <si>
    <t>Diagrama de red de alto nivel o arquitectura de TI</t>
  </si>
  <si>
    <t>https://jepcolombia.sharepoint.com/SE/TI/SI/Documentos%20compartidos/Forms/AllItems.aspx?id=%2FSE%2FTI%2FSI%2FDocumentos%20compartidos%2F01%5FSeguimiento%20SGSPI%2F04%5FInstrumento%20de%20evaluaci%C3%B3n%20MSPI%2F2024%2FLevantamiento%2FArquitectura%20TI&amp;viewid=2ba889e8%2Dad22%2D4c25%2D9bf8%2Daca65db7a099</t>
  </si>
  <si>
    <t>Inclusión de la seguridad de la información en la gestión de proyectos</t>
  </si>
  <si>
    <t>https://jepcolombia.sharepoint.com/SE/TI/SI/Documentos%20compartidos/Forms/AllItems.aspx?sw=bypass&amp;bypassReason=listStartSPFxError%3Berror%3De%2EisActivated%40https%3A%2F%2Fres%2D1%2Ecdn%2Eoffice%2Enet%2Ffiles%2Fsp%2Dclient%2Fs%E2%80%A6&amp;id=%2FSE%2FTI%2FSI%2FDocumentos%20compartidos%2F01%5FSeguimiento%20SGSPI%2F04%5FInstrumento%20de%20evaluaci%C3%B3n%20MSPI%2F2024%2FLevantamiento%2FDesarrollo%20seguro&amp;viewid=2ba889e8%2Dad22%2D4c25%2D9bf8%2Daca65db7a099</t>
  </si>
  <si>
    <t>Se cuenta con el anexo 3 PRINCIPIOS DE CONSTRUCCIÓN DE SISTEMAS SEGUROS 
SGSPI y la Guía de desarrollo de software la cual esta en proceso de aprobación.</t>
  </si>
  <si>
    <t>Inventario de partes externas o terceros a los que se transfiere información de la entidad</t>
  </si>
  <si>
    <t>No se cuenta con un inventario de partes externas o terceros a los que se transgiere información</t>
  </si>
  <si>
    <t>Formato de acuerdo de transferencia de información</t>
  </si>
  <si>
    <t>https://jepcolombia.sharepoint.com/SE/TI/SI/Documentos%20compartidos/Forms/AllItems.aspx?csf=1&amp;web=1&amp;e=AGAwjM&amp;CID=fe4dc34f%2De140%2D426c%2D8c45%2Dc34d531f8352&amp;FolderCTID=0x01200020CB0BA665C5774898CEC2F24C79E956&amp;id=%2FSE%2FTI%2FSI%2FDocumentos%20compartidos%2F01%5FSeguimiento%20SGSPI%2F04%5FInstrumento%20de%20evaluaci%C3%B3n%20MSPI%2F2024%2FLevantamiento%2FTransferencia%20de%20informaci%C3%B3n&amp;viewid=2ba889e8%2Dad22%2D4c25%2D9bf8%2Daca65db7a099</t>
  </si>
  <si>
    <t>Anexo Procedimental No. 6. Transferencia de información</t>
  </si>
  <si>
    <t>Inventario de proveedores que tengan acceso a los activos de información, indicando el servicio que prestan o bienes que venden</t>
  </si>
  <si>
    <t>https://jepcolombia.sharepoint.com/:x:/r/SE/TI/SI/_layouts/15/Doc.aspx?sourcedoc=%7BF8EE73D3-F4D3-4847-8912-8902CD24737B%7D&amp;file=ListadoContratistas.xlsx&amp;action=default&amp;mobileredirect=true</t>
  </si>
  <si>
    <t>Listado de contratistas activos en la Entidad</t>
  </si>
  <si>
    <t>Reporte de eventos e incidentes de seguridad de la información de los últimos 12 meses.</t>
  </si>
  <si>
    <t>https://jepcolombia.sharepoint.com/:x:/r/SE/TI/SI/Documentos%20compartidos/01_Seguimiento%20SGSPI/04_Instrumento%20de%20evaluaci%C3%B3n%20MSPI/2024/Levantamiento/Reporte%20Alertas%202024%20I-II%20Q.xlsx?d=w5937a0a23ce8437398d57f075f87f884&amp;csf=1&amp;web=1&amp;e=MoQ3lC</t>
  </si>
  <si>
    <t>Reporte de alertas año 2024</t>
  </si>
  <si>
    <t>Plan de continuidad de  la Entidad aprobado</t>
  </si>
  <si>
    <t>Se ecuentra en proceso de construcción</t>
  </si>
  <si>
    <t>Inventario de obligaciones legales, estatutarias, reglamentarias, normativas relacionadas con seguridad de la información</t>
  </si>
  <si>
    <t>https://jepcolombia.sharepoint.com/:x:/r/SE/TI/SI/_layouts/15/Doc.aspx?sourcedoc=%7BE0D5B12C-F517-47C4-91DA-0DB98ABA21DE%7D&amp;file=Anexo%20No.%202.%20Normograma%20SGSPI.xlsx&amp;action=default&amp;mobileredirect=true</t>
  </si>
  <si>
    <t>En proceso de aprobación del documento Anexo No. 2. Normograma SGSPI</t>
  </si>
  <si>
    <t>Listado de auditorias relacionadas con seguridad de la información realizadas en la entidad</t>
  </si>
  <si>
    <t>https://jepcolombia.sharepoint.com/:b:/r/SE/TI/SI/Documentos%20compartidos/01_Seguimiento%20SGSPI/04_Instrumento%20de%20evaluaci%C3%B3n%20MSPI/2024/Levantamiento/MODIFICACI%C3%93N%202%20PLAN%20ANUAL%20DE%20AUDITOR%C3%8DAS%20BASADO%20EN%20RIESGOS%202024.pdf?csf=1&amp;web=1&amp;e=FQYcIX</t>
  </si>
  <si>
    <t>Evaluación a la efectividad de
los controles establecidos en el
Mapa de Riesgos de Seguridad de la
Información.
(Cuatrimestral)
Seguimiento Ley de Transparencia y
Acceso a la Información.
(Anual)
Informe del estado de implementación de la política de seguridad de la información</t>
  </si>
  <si>
    <t>Procedimientos, manuales, guías, directrices, lineamientos, estándares, instructivos relacionados con seguridad de la información, el modelo de seguridad y privacidad de la información de MinTic y Gobierno en Línea.</t>
  </si>
  <si>
    <t>https://jepcolombia.sharepoint.com/sites/GSC/Documentos%20del%20Sistema%20de%20Calidad/Forms/AllItems.aspx?id=%2Fsites%2FGSC%2FDocumentos%20del%20Sistema%20de%20Calidad%2FGobierno%20y%20gesti%C3%B3n%20de%20las%20tecnolog%C3%ADas&amp;viewid=34e7bf2e%2D260a%2D4721%2Dbdec%2D924e96ba3e27
https://jepcolombia.sharepoint.com/SE/TI/SI/Documentos%20compartidos/Forms/AllItems.aspx?csf=1&amp;web=1&amp;e=AGAwjM&amp;CID=fe4dc34f%2De140%2D426c%2D8c45%2Dc34d531f8352&amp;FolderCTID=0x01200020CB0BA665C5774898CEC2F24C79E956&amp;id=%2FSE%2FTI%2FSI%2FDocumentos%20compartidos%2F01%5FSeguimiento%20SGSPI%2F04%5FInstrumento%20de%20evaluaci%C3%B3n%20MSPI%2F2024%2FLevantamiento%2FGu%C3%ADas%20MinTIC&amp;viewid=2ba889e8%2Dad22%2D4c25%2D9bf8%2Daca65db7a099</t>
  </si>
  <si>
    <r>
      <t xml:space="preserve">Documentación del Sistema de Gestión de Calidad
</t>
    </r>
    <r>
      <rPr>
        <sz val="9"/>
        <rFont val="Calibri"/>
        <family val="2"/>
        <scheme val="minor"/>
      </rPr>
      <t>Guías del MinTIC</t>
    </r>
  </si>
  <si>
    <t>Indicadores y métricas de seguridad de la información definidos.</t>
  </si>
  <si>
    <t>https://jepcolombia.sharepoint.com/:f:/r/SE/TI/SI/Documentos%20compartidos/01_Seguimiento%20SGSPI/05_Indicadores/2024?csf=1&amp;web=1&amp;e=qKqvGK</t>
  </si>
  <si>
    <t>Por definición de la DTI se reportan de manera trimestral los indicadores de disponibilidad de servicios de Data Center, conectividad, soluciones tecnológicas e incidentes de seguridad de la información.</t>
  </si>
  <si>
    <t>Declaración de aplicabilidad</t>
  </si>
  <si>
    <t>No se cuenta con la declaración de aplicabilidad</t>
  </si>
  <si>
    <t>Aceptación de los riesgos residuales por parte de los dueños de los riesgos</t>
  </si>
  <si>
    <t>https://jepcolombia.sharepoint.com/SE/TI/SI/Documentos%20compartidos/Forms/AllItems.aspx?id=%2FSE%2FTI%2FSI%2FDocumentos%20compartidos%2F01%5FSeguimiento%20SGSPI%2F04%5FInstrumento%20de%20evaluaci%C3%B3n%20MSPI%2F2024%2FLevantamiento%2FSeguimiento%20Matriz%20de%20Riesgos&amp;viewid=2ba889e8%2Dad22%2D4c25%2D9bf8%2Daca65db7a099</t>
  </si>
  <si>
    <t>De acuerdo con la matriz de riesgos de seguridad de la información, no se identifican riesgos residuales</t>
  </si>
  <si>
    <t>Lista de información para aquellas entidades que hayan avanzado en la fase de IMPLEMENTACIÓN</t>
  </si>
  <si>
    <t>Documento con la estrategia de planificación y control operacional, revisado y aprobado por la alta Dirección.</t>
  </si>
  <si>
    <t>PETI</t>
  </si>
  <si>
    <t xml:space="preserve">Avance en la ejecución del  plan de tratamiento de riesgos </t>
  </si>
  <si>
    <t>https://jepcolombia.sharepoint.com/:x:/r/SE/TI/SI/_layouts/15/Doc.aspx?sourcedoc=%7B32B15337-B052-4046-BE44-63AACE53E3D0%7D&amp;file=JEP-Matriz%20Riesgos%20Seguridad%20Informaci%C3%B3n_2024_I_Cuatrimestre.xlsx&amp;action=default&amp;mobileredirect=true</t>
  </si>
  <si>
    <t>Matriz Riesgos Seguridad Información 2024 I y II Cuatrimestre</t>
  </si>
  <si>
    <t>Indicadores de gestión del MSPI definidos, revisados y aprobados por la alta Dirección.</t>
  </si>
  <si>
    <t>Revisar con la presentación del informe</t>
  </si>
  <si>
    <t>Lista de información para aquellas entidades que hayan avanzado en la fase de EVALUACIÓN DE DESEMPEÑO</t>
  </si>
  <si>
    <t>Documento con el plan de seguimiento, evaluación, análisis y resultados del MSPI, revisado y aprobado por la alta Dirección.</t>
  </si>
  <si>
    <t>Solicite y evalue el documento con el plan de seguimiento, evaluación, análisis y resultadosdel MSPI, revisado y aprobado por la alta Dirección.</t>
  </si>
  <si>
    <t>Documento con el plan de auditorías internas y resultados, de acuerdo a lo establecido en el plan de auditorías, revisado y aprobado por la alta Dirección.</t>
  </si>
  <si>
    <t>https://jepcolombia.sharepoint.com/SE/TI/SI/Documentos%20compartidos/Forms/AllItems.aspx?id=%2FSE%2FTI%2FSI%2FDocumentos%20compartidos%2F01%5FSeguimiento%20SGSPI%2F04%5FInstrumento%20de%20evaluaci%C3%B3n%20MSPI%2F2024%2FLevantamiento%2FResultados%20Auditorias&amp;viewid=2ba889e8%2Dad22%2D4c25%2D9bf8%2Daca65db7a099</t>
  </si>
  <si>
    <t>Resultados de la Evaluación riesgos de Seguridad de la Información emitido por la subdirección de Control Interno,  revisado por el director de TI.</t>
  </si>
  <si>
    <t>Resultado del seguimiento, evaluación y análisis del plan de tratamiento de riesgos, revisado y aprobado por la alta Dirección.</t>
  </si>
  <si>
    <t>Matriz de Riesgos de Seguridad de la Información 2024 con los controles y planes de acción para los riesgos identificados, revisado por el director de TI.</t>
  </si>
  <si>
    <t>Lista de información para aquellas entidades que hayan avanzado en la fase de MEJORA CONTINUA</t>
  </si>
  <si>
    <t xml:space="preserve">Documento con el plan de seguimiento, evaluación y análisis para el  MSPI, revisado y aprobado por la alta Dirección. </t>
  </si>
  <si>
    <t>Documento con el consolidado de las auditorías realizadas de acuerdo con el plan de auditorías,  revisado y aprobado por la alta dirección y verifique como se asegura que los hallazgos, brechas, debilidades y oportunidades de mejora se subsanen, para asegurar la mejora continua.</t>
  </si>
  <si>
    <t>Registro en sistema de información CONTi</t>
  </si>
  <si>
    <t>Una vez realizadas las auditorias, desde Control Interno se emiten los informes con el resultado, y estos son radicados en Conti  y direccionados a la alta dirección y demás partes involucradas</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</si>
  <si>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</si>
  <si>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</si>
  <si>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</si>
  <si>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</si>
  <si>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</si>
  <si>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</si>
  <si>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</si>
  <si>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</si>
  <si>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</si>
  <si>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Subdirección de Control Interno</t>
  </si>
  <si>
    <t>Revisiones de seguridad de la información</t>
  </si>
  <si>
    <t>María Omaira Álvarez Iriarte
maria.alvarez@jep.gov.co</t>
  </si>
  <si>
    <t>Revisión independiente de la seguridad de la información</t>
  </si>
  <si>
    <t>Cumplimiento con las políticas y normas de seguridad.</t>
  </si>
  <si>
    <t>CUMPLIMIENTO</t>
  </si>
  <si>
    <t>Auditoría Interna Plan</t>
  </si>
  <si>
    <t>Auditoría Interna Ejecución y Subsanación de hallazgos y brechas</t>
  </si>
  <si>
    <t>Subdirección de Talento Humano</t>
  </si>
  <si>
    <t>Selección e investigación de antecedentes</t>
  </si>
  <si>
    <t>Francy Elena Palomino Millan
francy.palomino@jep.gov.co</t>
  </si>
  <si>
    <t>Términos y condiciones del empleo</t>
  </si>
  <si>
    <t>Sala de reconocimiento y verdad, Sección de Reconocimiento</t>
  </si>
  <si>
    <t>JUDICIAL DIALÓGICO</t>
  </si>
  <si>
    <t>Julieta Lemaitre Ripoll
julieta.lemaitre@jep.gov.co
Zoraida Anyul Chalela Romano
zoraida.chalela@jep.gov.co</t>
  </si>
  <si>
    <t>Determinar la sanción propia a aplicar a los máximos responsables de las conductas cometidas con anterioridad al 01 de diciembre de 2016, consideradas graves infracciones al Derecho Internacional Humanitario o graves violaciones de los Derechos Humanos por causa, con ocasión o en relación directa o indirecta con el conflicto armado, en función de su reconocimiento de la verdad y responsabilidad.</t>
  </si>
  <si>
    <t>Sección de No Reconocimiento, Unidad de Investigación y Acusación-Despacho Director</t>
  </si>
  <si>
    <t>JUDICIAL ADVERSARIAL</t>
  </si>
  <si>
    <t>Raúl Eduardo Sánchez Sánchez
raul.sanchez@jep.gov.co
Giovanni Álvarez Santoyo
giovani.alvarez@jep.gov.co</t>
  </si>
  <si>
    <t>Investigar, juzgar, sancionar o absolver a los máximos responsables que no reconocieron verdad y responsabilidad de las conductas cometidas con anterioridad al 01 de diciembre de 2016, consideradas graves infracciones al Derecho Internacional Humanitario o graves violaciones de los Derechos Humanos por causa, con ocasión o en relación directa o indirecta con el conflicto armado.</t>
  </si>
  <si>
    <t>Sala de Definición de Situaciones Jurídicas, Sala de Amnistía o Indulto, Sección de Revisión</t>
  </si>
  <si>
    <t>TRATAMIENTO ESPECIAL INDIVIDUAL</t>
  </si>
  <si>
    <t>Sandra Jeannette Castro Ospina
sandra.castro@jep.gov.co
Pedro Julio Mahecha Ávila
pedro.mahecha@jep.gov.co
Claudia López Díaz
claudia.lopez@jep.gov.co</t>
  </si>
  <si>
    <t xml:space="preserve"> Definir la situación jurídica y posibles beneficios a comparecientes (excombatientes FARC, agentes del estado, fuerza pública y terceros voluntarios) por solicitud de parte, de manera oficiosa
o remisión de otras jurisdicciones o de Salas y Secciones de la JEP.</t>
  </si>
  <si>
    <t>Salas de Justicia y Tribunal para la Paz</t>
  </si>
  <si>
    <t>ACCIONES, REVISIONES Y RECURSOS JUDICIALES</t>
  </si>
  <si>
    <t>Resolver solicitudes, recursos y acciones interpuestas por sujetos procesales, intervinientes, interesados, Salas de Justicia y Tribunal para la Paz de la JEP y proferir providencias judiciales y conceptos.</t>
  </si>
  <si>
    <t>Unidad de Investigación y Acusación
 Sección de Apelación
Secretaría Judicial</t>
  </si>
  <si>
    <t>SOPORTE PARA LA ADMINISTRACIÓN DE JUSTICIA</t>
  </si>
  <si>
    <t>Giovanni Álvarez Santoyo
giovani.alvarez@jep.gov.co
Gloria Marcela Abadía Cubillos
marcela.abadia@jep.gov.co
Yuly Sáenz Berdugo
yuly.saenz@jep.gov.co</t>
  </si>
  <si>
    <t xml:space="preserve"> Realizar acciones de soporte judicial, análisis de contexto, relatoría, de policía judicial y de protección a víctimas, testigos y demás intervinientes, con el fin de apoyar a las Salas de Justicia, al Tribunal para la Paz y a la Unidad de Investigación y Acusación (UIA) en el cumplimiento de la misión de la JEP.</t>
  </si>
  <si>
    <t>Despacho Secretaría Ejecutiva</t>
  </si>
  <si>
    <t>ENFOQUE RESTAURATIVO</t>
  </si>
  <si>
    <t>Harvey Danilo Suarez Morales
harvey.suarez@jep.gov.co</t>
  </si>
  <si>
    <t xml:space="preserve"> diseñar, orientar e implementar los componentes restaurativos sustanciales, procedimentales y de ejecución de acciones que permitan materializar la justicia transicional restaurativa en la JEP, especialmente como asesoría y acompañamiento al proceso judicial adelantado por las Salas de Justicia y el Tribunal para la Paz.</t>
  </si>
  <si>
    <t>Subsecretaría</t>
  </si>
  <si>
    <t>PARTICIPACIÓN EFECTIVA, REPRESENTACIÓN Y DEFENSA TÉCNICA</t>
  </si>
  <si>
    <t>Claudia Liliana Erazo Maldonado
claudia.erazo@jep.gov.co</t>
  </si>
  <si>
    <t>Orientar, asesorar, acompañar a las víctimas, comparecientes, y demás agentes con interés legítimo, con el fin de garantizar el acceso a la justicia, la seguridad jurídica y la participación efectiva de víctimas y comparecientes ante la JEP, bajo los enfoques diferencial (género, étnico, discapacidad y ciclo de vida), territorial y psicosocial.</t>
  </si>
  <si>
    <t>Subdirección de Recursos Físicos e Infraestructura</t>
  </si>
  <si>
    <t>Yiris Tovar Medina
yiris.tovar@jep.gov.co</t>
  </si>
  <si>
    <t>Seguridad de la información en las relaciones con los proveedores</t>
  </si>
  <si>
    <t>Gestión de la prestación de servicios de proveedores</t>
  </si>
  <si>
    <t>Oficina Asesora de Seguridad y Protección</t>
  </si>
  <si>
    <t>María Emma Caro Robles
maria.caro@jep.gov.co</t>
  </si>
  <si>
    <t>ÁREAS SEGURAS</t>
  </si>
  <si>
    <t>Perímetro de seguridad física</t>
  </si>
  <si>
    <t>Áreas de despacho y carga</t>
  </si>
  <si>
    <t>Visita al Centro de Computo</t>
  </si>
  <si>
    <t>Dirección de Tecnologías de la Información</t>
  </si>
  <si>
    <t>ASPECTOS DE SEGURIDAD DE LA INFORMACIÓN DE LA GESTIÓN DE LA CONTINUIDAD DEL NEGOCIO</t>
  </si>
  <si>
    <t>Néstor Julio Corredor Niampira
nestor.corredor@jep.gov.co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</si>
  <si>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</si>
  <si>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</si>
  <si>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</si>
  <si>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</si>
  <si>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</si>
  <si>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</si>
  <si>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</si>
  <si>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</si>
  <si>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</si>
  <si>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</si>
  <si>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</si>
  <si>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</si>
  <si>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</si>
  <si>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</si>
  <si>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</si>
  <si>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</si>
  <si>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</si>
  <si>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</si>
  <si>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</si>
  <si>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</si>
  <si>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</si>
  <si>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</si>
  <si>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</si>
  <si>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</si>
  <si>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</si>
  <si>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</si>
  <si>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</si>
  <si>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</si>
  <si>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</si>
  <si>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</si>
  <si>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</si>
  <si>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</si>
  <si>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</si>
  <si>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</si>
  <si>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</si>
  <si>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</si>
  <si>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</si>
  <si>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</si>
  <si>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Alcande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</si>
  <si>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</si>
  <si>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</si>
  <si>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</si>
  <si>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</si>
  <si>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</si>
  <si>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</si>
  <si>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</si>
  <si>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</si>
  <si>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</si>
  <si>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</si>
  <si>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</si>
  <si>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</si>
  <si>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</si>
  <si>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</si>
  <si>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</si>
  <si>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Teletrabajo</t>
  </si>
  <si>
    <t>Manejo de medios</t>
  </si>
  <si>
    <t>Derechos de propiedad intelectual.</t>
  </si>
  <si>
    <t>Plan y Estrategia de transisicón de IPv4 a IPv6</t>
  </si>
  <si>
    <t>Implementación del plan de estrategia de transición de IPv4 a IPv6</t>
  </si>
  <si>
    <t>Subdirección de Fortalecimiento Institucional</t>
  </si>
  <si>
    <t xml:space="preserve">Procedimientos de control documental del MSPI </t>
  </si>
  <si>
    <t>María Luisa Moreno Rodríguez
	maria.morenor@jep.gov.co</t>
  </si>
  <si>
    <t>INSTRUMENTO DE IDENTIFICACIÓN DE LA LINEA BASE DE SEGURIDAD ADMINISTRATIVA Y TÉCNICA
HOJA LEVANTAMIENTO DE INFORMACIÓN</t>
  </si>
  <si>
    <t>n/a</t>
  </si>
  <si>
    <t>ID. ITEM</t>
  </si>
  <si>
    <t>CARGO</t>
  </si>
  <si>
    <t>ITEM</t>
  </si>
  <si>
    <t>DESCRIPCIÓN</t>
  </si>
  <si>
    <t xml:space="preserve">ISO </t>
  </si>
  <si>
    <t>MSPI</t>
  </si>
  <si>
    <t>CIBERSEGURIDAD</t>
  </si>
  <si>
    <t>PRUEBA</t>
  </si>
  <si>
    <t>EVIDENCIA</t>
  </si>
  <si>
    <t>BRECHA</t>
  </si>
  <si>
    <t>NIVEL DE CUMPLIMIENTO ANEXO A ISO 27001</t>
  </si>
  <si>
    <t>RECOMENDACIÓN</t>
  </si>
  <si>
    <t>POLÍTICA DE SEGURIDAD DE LA INFORMACIÓN</t>
  </si>
  <si>
    <t>AD.1</t>
  </si>
  <si>
    <t>Responsable de SI</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</si>
  <si>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</si>
  <si>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</si>
  <si>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</si>
  <si>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</si>
  <si>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</si>
  <si>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</si>
  <si>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</si>
  <si>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</si>
  <si>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</si>
  <si>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t>https://jepcolombia.sharepoint.com/:f:/r/SE/TI/SI/Documentos%20compartidos/01_Seguimiento%20SGSPI/04_Instrumento%20de%20evaluaci%C3%B3n%20MSPI/2024/Evidencias/Administrativas/AD.1%20-%20POLITICA%20DE%20SEGURIDAD%20DE%20LA%20INFORMACION?csf=1&amp;web=1&amp;e=foIc9A</t>
  </si>
  <si>
    <t>Se cuenta con la politica de seguridad de la información de la JEP, definida en el Acuerdo AOG 045 de 2019:
a) En el documento de la politica de seguridad de la información, se define el alcance en el articulo 4, que se encuentra en la página 11.
b) La politica de seguridad de la información, se encuentra completamente alineada con la estrategia y objetivos de la entidad
c) La politica de seguridad de la información, fue aprobada y socializada al interior, con los actores de la entidad, articulo 2 (página 7).</t>
  </si>
  <si>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</si>
  <si>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</si>
  <si>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</si>
  <si>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</si>
  <si>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</si>
  <si>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Falta definir formalmente los responsables para la revisión de las políticas y la periodicidad para la actualización</t>
  </si>
  <si>
    <t>RESPONSABILIDADES Y ORGANIZACIÓN SEGURIDAD INFORMACIÓN</t>
  </si>
  <si>
    <t>AD.2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</si>
  <si>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</si>
  <si>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</si>
  <si>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</si>
  <si>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</si>
  <si>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</si>
  <si>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</si>
  <si>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</si>
  <si>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</si>
  <si>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</si>
  <si>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</si>
  <si>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</si>
  <si>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</si>
  <si>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</si>
  <si>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https://jepcolombia.sharepoint.com/:f:/r/SE/TI/SI/Documentos%20compartidos/01_Seguimiento%20SGSPI/04_Instrumento%20de%20evaluaci%C3%B3n%20MSPI/2024/Evidencias/Administrativas/AD.2%20-%20ORGANIZACION%20DE%20LA%20SEGURIDAD%20DE%20LA%20INFORMACION/AD.2.1.1%20-%20Roles%20y%20Responsabilidades?csf=1&amp;web=1&amp;e=fPjqmB</t>
  </si>
  <si>
    <r>
      <t xml:space="preserve">Se realiza la verificación de los roles, responsabilidades, donde se logra consolidar la evidencia presentada.
Se verifica:
1) los roles y responsabilidades frente a la ciberseguridad han sido establecidos en la entidad.
2) los roles y responsabilidades del área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Se valida y confirman, con el apoyo de la oficial de seguridad de la información ,lo siguiente:
1) El SGSI cuenta con el apoyo de la alta dirección, esto se ve reflejado en visibilidad, mejora continua y aplicabilidad transversal para la entidad.
2) De acuerdo con la documentación aportada en la evidencia, están claramente definidos los roles y responsabilidades y asignados a personal con las competencias requeridas.
3) Están identificados los responsables y responsabilidades para la protección de los activos, toda vez que se identifican los encargados de cada proceso como se evidencia en los soportes.
</t>
    </r>
    <r>
      <rPr>
        <sz val="10"/>
        <rFont val="Calibri"/>
        <family val="2"/>
        <scheme val="minor"/>
      </rPr>
      <t>4) La Entidad cuenta con una metodología de riesgos para seguridad de la información, y una matriz de riesgos, controles y planes de acción para la mitigación de los mismos.</t>
    </r>
    <r>
      <rPr>
        <sz val="10"/>
        <color theme="1"/>
        <rFont val="Calibri"/>
        <family val="2"/>
        <scheme val="minor"/>
      </rPr>
      <t xml:space="preserve">
5) La Entidad cuenta con procedimientos definidos y documentados en los que se establecen los niveles de autorización, según aplique.
6) La Entidad no cuenta con un presupuesto asignado para la vigencia 2024 asociado a actividades de sensibilización en seguridad de la información, sin embargo se realizan campañas de Awareness con el apoyo de la subdirección de comunicaciones (Comunicados internos, pantallas de TV, piezas de comunicación, charlas, entre otros) </t>
    </r>
  </si>
  <si>
    <t>Actulizar documento "ESTRUCTURA ORGANIZACIONAL DEL SGSPI-ROLES Y RESPONSABILIDADES"</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</si>
  <si>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</si>
  <si>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</si>
  <si>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</si>
  <si>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</si>
  <si>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</si>
  <si>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</si>
  <si>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https://jepcolombia.sharepoint.com/:f:/r/SE/TI/SI/Documentos%20compartidos/01_Seguimiento%20SGSPI/04_Instrumento%20de%20evaluaci%C3%B3n%20MSPI/2024/Evidencias/Administrativas/AD.2%20-%20ORGANIZACION%20DE%20LA%20SEGURIDAD%20DE%20LA%20INFORMACION/AD.2.1.2%20-%20Separaci%C3%B3n%20de%20deberes%20-%20tareas?csf=1&amp;web=1&amp;e=xSO6Oh</t>
  </si>
  <si>
    <t>El acceso a los activos de información se encuentra controlado por la autenticación, autorización, permisos según perfile, logs de auditoria.
Como evidencia se tiene reporte de solicitudes de acceso a las aplicaciones. Adicionalmente se cuenta con el formato "CHECKLIST PARA LA VERIFICACIÓN DE CUMPLIMIENTO  DE LOS PRINCIPIOS DE CONSTRUCCIÓN DE SISTEMAS SEGUROS" , para garantizar la correcta segregación de funciones en las aplicaciones.</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</si>
  <si>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</si>
  <si>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</si>
  <si>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</si>
  <si>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</si>
  <si>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</si>
  <si>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</si>
  <si>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https://jepcolombia.sharepoint.com/:f:/r/SE/TI/SI/Documentos%20compartidos/01_Seguimiento%20SGSPI/04_Instrumento%20de%20evaluaci%C3%B3n%20MSPI/2024/Evidencias/Administrativas/AD.2%20-%20ORGANIZACION%20DE%20LA%20SEGURIDAD%20DE%20LA%20INFORMACION/AD.2.1.3%20-%20Contacto%20con%20las%20autoridades?csf=1&amp;web=1&amp;e=uqQ1IR</t>
  </si>
  <si>
    <t>Se cuenta con el documento Gestión de incidentes en el que se establecen las directrices para el contacto con las autoridades.
Se cuenta los reportes de correos sospechosos los cuales se realizan de manera interna, siempre y cuando, se pueda dar manejo del control de seguridad de la información. En caso de presentarse un nivel de inconveniente en el manejo de la seguridad de la información, por parte del oficial de seguridad de la entidad, se realiza un reporte ante las entidades de control de seguridad informatica, para que ellos consoliden la información y tengan el reporte por parte del área de seguridad de la Entidad.
Durante el periodo no se ha requerido contacto con alguna de las autoridades.</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</si>
  <si>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</si>
  <si>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</si>
  <si>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</si>
  <si>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</si>
  <si>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</si>
  <si>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</si>
  <si>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https://jepcolombia.sharepoint.com/:f:/r/SE/TI/SI/Documentos%20compartidos/01_Seguimiento%20SGSPI/04_Instrumento%20de%20evaluaci%C3%B3n%20MSPI/2024/Evidencias/Administrativas/AD.2%20-%20ORGANIZACION%20DE%20LA%20SEGURIDAD%20DE%20LA%20INFORMACION/AD.2.1.4%20-%20Contacto%20con%20grupos%20de%20inter%C3%A9s%20especiales?csf=1&amp;web=1&amp;e=MfSoU1</t>
  </si>
  <si>
    <t xml:space="preserve">Actualmente la entidad se encuentra inscrita en los siguientes grupos:
Comando Conjunto Cibernetico - GRUPO DE APOYO A LAS ICCN (Red Internacional para la Conservación de la Conectividad)
CSIRT-CCIT – Centro de Coordinación Seguridad Informática Colombia
</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</si>
  <si>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</si>
  <si>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</si>
  <si>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</si>
  <si>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</si>
  <si>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</si>
  <si>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cómo la Entidad integra la seguridad de la información en el ciclo de vida de los proyectos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</si>
  <si>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https://jepcolombia.sharepoint.com/:f:/r/SE/TI/SI/Documentos%20compartidos/01_Seguimiento%20SGSPI/04_Instrumento%20de%20evaluaci%C3%B3n%20MSPI/2024/Evidencias/Administrativas/AD.2%20-%20ORGANIZACION%20DE%20LA%20SEGURIDAD%20DE%20LA%20INFORMACION/AD.2.1.5%20-%20Seguridad%20de%20la%20informaci%C3%B3n%20en%20la%20gesti%C3%B3n%20de%20proyec?csf=1&amp;web=1&amp;e=I3tUTa</t>
  </si>
  <si>
    <t>Se encuentra los requisitos de Seguridad de la información en la gestión de contratacióna el cual esta establecido el manual "Sistema de Gestión de Seguridad y Privacidad de la Información (SGSPI)" .
Para los nuevos proyectos de desarrollo de software se está exigiendo la aplicabilidad de el procedimiento "Principios de construcción de sistemas seguros" junto con la "Guía de desarrollo de software seguro".
Se tienen lineamientos acerca de los riesgos genéricos para la gestión de proyectos.
Se realiza gestión para incorporar controles de seguridad en los proyectos.
En el anexo Procedimental No. 6 Transferencia de información, se establecen los lineamientos para los procesos de transferencia de información internos o externos, para los casos en los que sea necesario.
En el anexo No. 17 Metodología Riesgos Seguridad Información, se establece la metodología del tratamiento de los riesgos de Seguridad de la Información.</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</si>
  <si>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</si>
  <si>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</si>
  <si>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</si>
  <si>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</si>
  <si>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</si>
  <si>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</si>
  <si>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</si>
  <si>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</si>
  <si>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</si>
  <si>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</si>
  <si>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https://jepcolombia.sharepoint.com/:f:/r/SE/TI/SI/Documentos%20compartidos/01_Seguimiento%20SGSPI/04_Instrumento%20de%20evaluaci%C3%B3n%20MSPI/2024/Evidencias/Administrativas/AD.2%20-%20ORGANIZACION%20DE%20LA%20SEGURIDAD%20DE%20LA%20INFORMACION/AD.2.2.1%20-%20Pol%C3%ADtica%20para%20dispositivos%20m%C3%B3viles?csf=1&amp;web=1&amp;e=xaN3be</t>
  </si>
  <si>
    <t>Se cuenta con la política de dispositivos móviles: 14.1 Política para dispositivos móviles, la cuál esta establecida en el manual Sistema de Gestión de Seguridad y privacidad de la Información (SGSPI), contenido en la pag 13
a) Se cuenta con el registro de dispositivos por medio de la implementación del componente de Intune - Enterprise Mobility &amp; Security (EMS). Se adjunta reporte de maquinas administradas. (Dispositivos_Enrolados_Intune_Oct2024.xlsx)
b) La Entidad cuenta con control de activos y seguridad física.
c) La Entidad tiene restringido la instalación de software para los dispositovos móviles corporativos.
d) No se cuenta con requisitos para versiones de software y parhes.
e) La Entidad cuenta con la segregación de las redes por piso y restricciones de firewall para el acceso a los servicios de información.
f) Se tiene implementada la política de control de acceso.
g) Se hace uso del cifrado de disco con las herramientas de Bitlocker y de Symantec. Se realiza el cifrado de información almacenada a discos extraibles de la entidad (Teras, memorias USB) a traves del compoente Symantec Encryption. (Reporte Equipos - Encryption.xlsx) 
h) Se cuenta con la protección de softeare malicioso para los equipos corporativos por medio de la herramienta Defender (ReporteDispositivosDefender).
i) Por medio de la herramienta de Intune se pueden realizar las actividades de deshabilitación remota, borrado o cierre.
j) Para las copias de respaldo, se tiene establecido el uso de onedrive y sharepoint para el almacenamiento de los datos.
k) La Entidad cuenta con la segregación de las redes por piso y restricciones de firewall para el acceso a los servicios de información.
Además se define en la política los siguientes requisitos:
a) Se hace la separación de la redes inalambricas.
b) Para tener acceso a la red de la Entidad se debe firmar el acuerdo de confidencialidad.</t>
  </si>
  <si>
    <t>Mejorar los controles para los dispositivos móviles personales de los funcionarios y contratistas de la entidad.
Se recomienda modificar y analizar la política en el punto de dispositivos móviles.</t>
  </si>
  <si>
    <t>AD.2.2.2</t>
  </si>
  <si>
    <t>Responsable de TICs</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</si>
  <si>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</si>
  <si>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</si>
  <si>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</si>
  <si>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f) acuerdos de licenciamiento de software de tal forma que las organizaciones puedan llegar a ser responsables por el licenciamiento de software de los clientes en estaciones de trabajo de propiedad de los empleados o de usuarios externos; 
g) requisitos de firewall y de protección contra software malicioso. 
Las directrices y acuerdos que se consideren deberían incluir: 
h) el suministro de equipo adecuado y de muebles de almacenamiento para las actividades de teletrabajo, cuando no se permite el uso del equipo de propiedad privada que no está bajo el control de la organización; 
i) una definición del trabajo permitido, las horas de trabajo, la clasificación de la información que se puede mantener, y los sistemas y servicios internos a los que el tele trabajador está autorizado a acceder; 
j) el suministro de equipos de comunicación adecuados, incluidos los métodos para asegurar el acceso remoto; 
k) la revocación de la autoridad y de los derechos de acceso, y la devolución de los equipos cuando las actividades del teletrabajo finalicen. 
</t>
  </si>
  <si>
    <t>https://jepcolombia.sharepoint.com/:f:/r/SE/TI/SI/Documentos%20compartidos/01_Seguimiento%20SGSPI/04_Instrumento%20de%20evaluaci%C3%B3n%20MSPI/2024/Evidencias/Administrativas/AD.2%20-%20ORGANIZACION%20DE%20LA%20SEGURIDAD%20DE%20LA%20INFORMACION/AD.2.2.2%20-%20Teletrabajo?csf=1&amp;web=1&amp;e=Knx79z</t>
  </si>
  <si>
    <t xml:space="preserve">Se cuenta con la politica de teletrabajo, definida Se cuenta con la política de teletrabajo, definida en el manual SGSPI, en la página 14.
a) No se cuenta con control de seguridad física en el sitio del teletrabajo.
b) Se tiene el control de acceso a la red por VPN la cual esta integrado con grupos del DA para la segregación del acceso para las diferentes soluciones tecnológicas.
c) No se realiza suministro de acceso por escritorios virtuales.
d) No se tiene control para  la amenaza de acceso no autorizado a información o a recursos.
e) No se tiene control  el uso de redes domésticas y requisitos o restricciones sobre la configuración de servicios de red inalámbrica.
f) - k) No se cuenta con estos controles
</t>
  </si>
  <si>
    <t>Se recomienda, contar con un nivel mayor de seguridad en los accesos via VPN, para que cada usuario tenga acceso a lo que necesita ingresar de acuerdo a las funciones de su cargo, adicional revisión y actualización de la politica</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</si>
  <si>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</si>
  <si>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</si>
  <si>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</si>
  <si>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</si>
  <si>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</si>
  <si>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</si>
  <si>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</si>
  <si>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</si>
  <si>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</si>
  <si>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</si>
  <si>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</si>
  <si>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</si>
  <si>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https://jepcolombia.sharepoint.com/SE/TI/SI/Documentos%20compartidos/Forms/AllItems.aspx?id=%2FSE%2FTI%2FSI%2FDocumentos%20compartidos%2F01%5FSeguimiento%20SGSPI%2F04%5FInstrumento%20de%20evaluaci%C3%B3n%20MSPI%2F2024%2FEvidencias%2FAdministrativas%2FAD%2E3%20%2D%20SEGURIDAD%20DE%20LOS%20RECURSOS%20HUMANOS%2FAD%2E3%2E1%2E2%20%2D%20Selecci%C3%B3n%20e%20investigaci%C3%B3n%20de%20antecedentes&amp;viewid=2ba889e8%2Dad22%2D4c25%2D9bf8%2Daca65db7a099</t>
  </si>
  <si>
    <t xml:space="preserve">Se cuenta con el procedimiento JEP-PT-07-16 Vinculación y desvinculación del cual se tiene:
a) No se encuentra  dentro del procedimiento que se realice la verificación de las referencias.
b) No se encuentra dentro del procedimiento que se realice la verificación a las certificaciones académicas y laborales.
c) No se encuentra dentro del procedimiento que se realice la verificación las calificaciones académicas y profesionales.
d) Cuenta con la actividad de verificación en los casos de vinculación para los cargos que establece el artículo 2 de la Ley 2013 de 2019  y  si el 
aspirante cumple los requisitos de estudio y experiencia exigidos para el cargo al que aspira, según el Manual de Funciones de la Entidad.
e) No se encuentra evidencia en el procedimiento de la revisiónde este requisito.
f) No se encuentra dentro del procedimiento que se realicen revisiones adicionales.
g) Se cuenta con el Manual de Contratación de la JEP, sin embargo no se especifican las responsabilidades por la realización de la selección.
h) No se evidencia el manejo que se le debe dar a la información respecto a la los datos personales
</t>
  </si>
  <si>
    <t>AD.3.1.2</t>
  </si>
  <si>
    <t>Los acuerdos contractuales con empleados y contratistas, deben establecer sus responsabilidades y las de la organización en cuanto a la seguridad de la información.</t>
  </si>
  <si>
    <t>A.7.1.2</t>
  </si>
  <si>
    <t>PR.DS-5</t>
  </si>
  <si>
    <t>https://jepcolombia.sharepoint.com/SE/TI/SI/Documentos%20compartidos/Forms/AllItems.aspx?id=%2FSE%2FTI%2FSI%2FDocumentos%20compartidos%2F01%5FSeguimiento%20SGSPI%2F04%5FInstrumento%20de%20evaluaci%C3%B3n%20MSPI%2F2024%2FEvidencias%2FAdministrativas%2FAD%2E3%20%2D%20SEGURIDAD%20DE%20LOS%20RECURSOS%20HUMANOS%2FAD%2E3%2E1%2E2%20%2D%20T%C3%A9rminos%20y%20condiciones%20del%20empleo&amp;viewid=2ba889e8%2Dad22%2D4c25%2D9bf8%2Daca65db7a099</t>
  </si>
  <si>
    <t>Se cuenta con los acuerdos de confidencialidad publicados en el circular 14 de 2021, de acuerdo con el vinculo del trabajador: Servidor o servidora, Pasante, practicante o judicante, Contratista. En esos acuerdo se establecen las responsabilidades en cuanto a seguirdad de la información.</t>
  </si>
  <si>
    <t>Verificar procedimiento acuerdo de confidencialidad contratistas.</t>
  </si>
  <si>
    <t>AD.3.2</t>
  </si>
  <si>
    <t>Responsable de SI/Líderes de los procesos</t>
  </si>
  <si>
    <t>Asegurar que los funcionarios y contratistas tomen consciencia de sus responsabilidades sobre la seguridad de la información y las cumplan.</t>
  </si>
  <si>
    <t xml:space="preserve"> </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</si>
  <si>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</si>
  <si>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</si>
  <si>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</si>
  <si>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</si>
  <si>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</si>
  <si>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cómo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</si>
  <si>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https://jepcolombia.sharepoint.com/SE/TI/SI/Documentos%20compartidos/Forms/AllItems.aspx?id=%2FSE%2FTI%2FSI%2FDocumentos%20compartidos%2F01%5FSeguimiento%20SGSPI%2F04%5FInstrumento%20de%20evaluaci%C3%B3n%20MSPI%2F2024%2FEvidencias%2FAdministrativas%2FAD%2E3%20%2D%20SEGURIDAD%20DE%20LOS%20RECURSOS%20HUMANOS%2FAD%2E3%2E2%2E1%20%2D%20Responsabilidades%20de%20la%20direcci%C3%B3n&amp;viewid=2ba889e8%2Dad22%2D4c25%2D9bf8%2Daca65db7a099</t>
  </si>
  <si>
    <t>Se cuenta con la circular 14 de 2021 emitida por el Secretario Ejecutivo, la cual emite los compromisas que deben hacer los empleados y contratistas
a) Solo se establecen las responsabilidades de seguridad de la información, y este compromiso debe estar firmado para conceder los accesos a los sistemas de información.
b) Dentro del acuerdo de confidencialidad se establecen los compromisos y responsabilidades de los contratistas que la Entidad requiere en cuanto a seguridad de la información.
c) Se realizan jornadas de sensibilización en donde se socializan temas de seguridad de la información, con el fin de fortalecer la cultura organizacional.
d) Se realizan capacitaciones de forma regular para todos los funcionarios y contratistas para mejorar las habilidadades y respuesta ante posibles incidentes relacionados con seguridad de la información.
e) Se cuenta con el enlace https://jepcolombia.sharepoint.com/SE/TI/SI/FSI/Lists/gisi/Item/newifs.aspx?List=6df0505f-b8ca-46d2-9586-78b5b0bde62c&amp;Source=https%3a//jepcolombia.sharepoint.com/IntranetJEP/ para reportar incidentes de seguridad</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</si>
  <si>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</si>
  <si>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</si>
  <si>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</si>
  <si>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</si>
  <si>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</si>
  <si>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</si>
  <si>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t>https://jepcolombia.sharepoint.com/SE/TI/SI/Documentos%20compartidos/Forms/AllItems.aspx?id=%2FSE%2FTI%2FSI%2FDocumentos%20compartidos%2F01%5FSeguimiento%20SGSPI%2F04%5FInstrumento%20de%20evaluaci%C3%B3n%20MSPI%2F2024%2FEvidencias%2FAdministrativas%2FAD%2E3%20%2D%20SEGURIDAD%20DE%20LOS%20RECURSOS%20HUMANOS%2FAD%2E3%2E2%2E2%20%2D%20Toma%20de%20conciencia%2C%20educaci%C3%B3n%20y%20formaci%C3%B3n%20en%20la%20seguridad%20de%20la%20informaci%C3%B3n&amp;viewid=2ba889e8%2Dad22%2D4c25%2D9bf8%2Daca65db7a099</t>
  </si>
  <si>
    <t>a) Se realizan capacitaciones, campañas y comunicados internos de forma regular para todos los funcionarios y contratistas para mejorar las habilidadades y respuesta ante posibles incidentes relacionados con seguridad de la información.
b) No se tiene un plan de toma de conciencia y comunicación.
c) Para los nuevos empleados y contratistas deben conocer y aplicar las políticas de seguridad de la información de la Entidad, de acuerdo con lo establecido en el acuerdo de confidencialidad.
d) No se tiene un criterio para la actualización de los programas de toma de conciencia.
e) Se cuenta con el listado de asistencia a las capacitaciones realizadas.
f) Dentro de los temas de toma de conciencia se presentan temas de seguiridad de la información tales como: seguridad de credenciales, técnicas de ciberataques, estructura del SGSPI, entre otros.
g) La Entidad cuenta con herramientas tecnológicas para el monitoreo y control de las cuentas de acceso privilegiadas.</t>
  </si>
  <si>
    <t>Realizar el plan de toma de conciencia y comunicación.
Definir criterios para la actualización de los programas de toma de conciencia.
Realizar capacitación de responsabilidades a los usuarios con acceso a cuentas privilegiadas.</t>
  </si>
  <si>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</si>
  <si>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</si>
  <si>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</si>
  <si>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</si>
  <si>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cómo se determina la sanción al infractor?</t>
  </si>
  <si>
    <t>https://jepcolombia.sharepoint.com/SE/TI/SI/Documentos%20compartidos/Forms/AllItems.aspx?id=%2FSE%2FTI%2FSI%2FDocumentos%20compartidos%2F01%5FSeguimiento%20SGSPI%2F04%5FInstrumento%20de%20evaluaci%C3%B3n%20MSPI%2F2024%2FEvidencias%2FAdministrativas%2FAD%2E3%20%2D%20SEGURIDAD%20DE%20LOS%20RECURSOS%20HUMANOS%2FAD%2E3%2E2%2E3%20%2D%20Proceso%20disciplinario&amp;viewid=2ba889e8%2Dad22%2D4c25%2D9bf8%2Daca65db7a099</t>
  </si>
  <si>
    <t>El proceso Gestión de asuntos disciplinarios es el encargado de realizar la labor cuando se reportan quejas de los servidores públicos o exservidores, en la realización de conductas disciplinarias.
Se cuenta con la guía disciplinaria en la que se establece el proceso y sanciones.</t>
  </si>
  <si>
    <t>AD.3.3</t>
  </si>
  <si>
    <t>Proteger los intereses de la Entidad como parte del proceso de cambio o terminación de empleo.</t>
  </si>
  <si>
    <t xml:space="preserve">A.7.3 </t>
  </si>
  <si>
    <t>AD.3.3.1</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</si>
  <si>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</si>
  <si>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</si>
  <si>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</si>
  <si>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</si>
  <si>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https://jepcolombia.sharepoint.com/SE/TI/SI/Documentos%20compartidos/Forms/AllItems.aspx?id=%2FSE%2FTI%2FSI%2FDocumentos%20compartidos%2F01%5FSeguimiento%20SGSPI%2F04%5FInstrumento%20de%20evaluaci%C3%B3n%20MSPI%2F2024%2FEvidencias%2FAdministrativas%2FAD%2E3%20%2D%20SEGURIDAD%20DE%20LOS%20RECURSOS%20HUMANOS%2FAD%2E3%2E3%2E1%20%2D%20Terminaci%C3%B3n%20o%20cambio%20de%20responsabilidades%20de%20empleo&amp;viewid=2ba889e8%2Dad22%2D4c25%2D9bf8%2Daca65db7a099</t>
  </si>
  <si>
    <t>Dentro del acuerdo de confidencialidad que firman y aceptan los empleados o contratistas se tiene el el artículo séptimo el término y vigencia: Este compromiso de confidencialidad tendrá efectos a partir de la fecha de suscripción y se mantendrá vigente HASTA CINCO (5) AÑOS después de la terminación de la vinculación. El término en mención es para todos los efectos legales independiente del tér_x0002_mino de la relación de cualquier índole que me vincula con la JEP.</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</si>
  <si>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</si>
  <si>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</si>
  <si>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</si>
  <si>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</si>
  <si>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</si>
  <si>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</si>
  <si>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</si>
  <si>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</si>
  <si>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</si>
  <si>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</si>
  <si>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</si>
  <si>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</si>
  <si>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t>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1%2E1%20%2D%20Inventario%20de%20activos&amp;viewid=2ba889e8%2Dad22%2D4c25%2D9bf8%2Daca65db7a099</t>
  </si>
  <si>
    <t xml:space="preserve">Se cuenta con el inventario de activos actualizado del año 2023, se está trabajando en los activos de información para el año 2024.
1. Activos actualizados en marzo de 2023.
2. Se cuenta con el atributo donde se valora el nivel del activo
3. El activo se encuentra con propietario definido (PROPIETARIO DEL ACTIVO). 
</t>
  </si>
  <si>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</si>
  <si>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</si>
  <si>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</si>
  <si>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</si>
  <si>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</si>
  <si>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</si>
  <si>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 xml:space="preserve">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1%2E2%20%2D%20Propiedad%20de%20los%20activos&amp;viewid=2ba889e8%2Dad22%2D4c25%2D9bf8%2Daca65db7a099 </t>
  </si>
  <si>
    <t xml:space="preserve">Se cuenta con Anexo Procedimental No. 9. Gestión de activos de información.
a) Los activos se encuentran inventariados en el formato inventario de activos.
b) En el formato se clasifican los activos de información.
c) De acuerdo a las TRDs se realiza la restricción de acceso a los activos de información.
d) Se cuenta con el Anexo Procedimental No. 10. Borrado seguro de la información.
</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</si>
  <si>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</si>
  <si>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</si>
  <si>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</si>
  <si>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</si>
  <si>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</si>
  <si>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1%2E3%20%2D%20Uso%20aceptable%20de%20los%20activos&amp;viewid=2ba889e8%2Dad22%2D4c25%2D9bf8%2Daca65db7a099</t>
  </si>
  <si>
    <t xml:space="preserve">Se cuenta con el  Manual de seguridad de la información en el que se encuentra la Política de gestión de activos de información, en la que se define el uso aceptable de los activos.
Se cuenta con Anexo Procedimental No. 9. Gestión de activos de información.
</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</si>
  <si>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</si>
  <si>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</si>
  <si>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</si>
  <si>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</si>
  <si>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</si>
  <si>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normas,  procedimientos y directrices relativas a los controles de seguridad de la información durante la terminación de la relación laboral por ejemplo, la devolución de los activos de información (equipos, llaves, documentos , datos, sistemas),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</si>
  <si>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1%2E4%20%2D%20Devoluci%C3%B3n%20de%20activos&amp;viewid=2ba889e8%2Dad22%2D4c25%2D9bf8%2Daca65db7a099</t>
  </si>
  <si>
    <t xml:space="preserve">Se cuenta el procedimiento de Vinculación y desvinculación de servidores y el formato JEP-FR-07-09 Entrega Puesto de Trabajo JEP.
Se cuenta con control cuatrimestral de certificación de usuarios, para los sistemas de información de la Entidad.
</t>
  </si>
  <si>
    <t>Se recomienda revisar el riesgo que se presenta al no controlar el borrado de información en dispositivos que no son de propiedad de la Entidad</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</si>
  <si>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</si>
  <si>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</si>
  <si>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</si>
  <si>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</si>
  <si>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</si>
  <si>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</si>
  <si>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</si>
  <si>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</si>
  <si>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</si>
  <si>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</si>
  <si>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2%2E1%20%2D%20Clasificaci%C3%B3n%20de%20la%20informaci%C3%B3n&amp;viewid=2ba889e8%2Dad22%2D4c25%2D9bf8%2Daca65db7a099</t>
  </si>
  <si>
    <t>1. Se cuenta con la convención y criterios de clasificación de los activos, de acuerdo con el procedimiento "Gestión de activos de información", el cual debe ser especificado en la matriz de activos de información.
2. Se encuentra establecido que los activos se revisan cada 12 meses.
3. Se cuenta con el criterio de clasificación de los activos según la confidencialidad, integridad y disponibilidad.</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</si>
  <si>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</si>
  <si>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</si>
  <si>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</si>
  <si>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</si>
  <si>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</si>
  <si>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2%2E2%20%2D%20Etiquetado%20de%20informaci%C3%B3n&amp;viewid=2ba889e8%2Dad22%2D4c25%2D9bf8%2Daca65db7a099</t>
  </si>
  <si>
    <t>Se cuenta con el procedimiento "Gestión de activos de información"
1. Se cuenta con el listado de activos físicos y electrónicos.
2. En el formato se evidencia el esquema de clasificación.
3. se debe evidenciar el etiquetado de los activos.
4. se debe realizar la capacitación sobre activos.</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</si>
  <si>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</si>
  <si>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</si>
  <si>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</si>
  <si>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</si>
  <si>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</si>
  <si>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2%2E3%20%2D%20Manejo%20de%20activos&amp;viewid=2ba889e8%2Dad22%2D4c25%2D9bf8%2Daca65db7a099</t>
  </si>
  <si>
    <t>a. Se cuenta con diferentes mecanismos para controlar el acceso a los activos como lo son: Tablas de retención documental - TRD, autenticación, carnetización, segregación en los sistemas de información, entre otros.
b. Se cuenta con el formato de recepción y entrega de activos (Acta de inventario).
c. En el contrato de datacenter se cuenta con el plan de copias de respaldo y etiquetado.
d. Los activos de TI que están en el datacenter, son  custodiados por el proveedor del mismo según contrato. Para los demás activos son registrados y administrados por la oficina asesora de recursos físicos e infraestructura (Licenciamiento, discos externos, equipos de computo, etc).
e. Según procedimiento los medios se encuentra marcados.</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</si>
  <si>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</si>
  <si>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</si>
  <si>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</si>
  <si>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</si>
  <si>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</si>
  <si>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</si>
  <si>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</si>
  <si>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valida asociada a los procesos la Entidad para hacerlo; 
i) En donde hay necesidad de usar medios removibles, se debería hacer seguimiento a la transferencia de información a estos medios (Por ejemplo DLP)</t>
  </si>
  <si>
    <t>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3%2E1%20%2D%20Gesti%C3%B3n%20de%20medios%20removibles&amp;viewid=2ba889e8%2Dad22%2D4c25%2D9bf8%2Daca65db7a099</t>
  </si>
  <si>
    <r>
      <t xml:space="preserve">Se cuenta con el anexo procedimental gestión de medios removibles.
a. Se cuenta el procedimiento de borrado seguro de la información.
b. Para medios removibles no se aplica ningún registro de salida de dispositivos.
d. La Entidad cuenta con la solucion tencnológica (Symantec Encryption), para el cifrado y protección de información almacenada en discos extraibles.
f. Este punto aplica por necesidad de cada funcionario, debido a que la información original se almacena en las herramientas de Office 365.
</t>
    </r>
    <r>
      <rPr>
        <sz val="11"/>
        <rFont val="Calibri"/>
        <family val="2"/>
        <scheme val="minor"/>
      </rPr>
      <t>h. Los puertos USB se encuentran habilitados por defecto dada la necesidad de la organización del uso de dispositivos extraibles. Sin embargo se tiene la opción de bloquear dichos puertos desde el componente de DLP que tiene la Entidad, para los equipos que así se requiera.</t>
    </r>
    <r>
      <rPr>
        <sz val="11"/>
        <color theme="1"/>
        <rFont val="Calibri"/>
        <family val="2"/>
        <scheme val="minor"/>
      </rPr>
      <t xml:space="preserve">
i. La Entidad cuenta con la solución de Symantec de DLP, la cual esta implementada y en operación.</t>
    </r>
  </si>
  <si>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</si>
  <si>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</si>
  <si>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</si>
  <si>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</si>
  <si>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</si>
  <si>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3%2E2%20%2D%20Disposici%C3%B3n%20de%20los%20medios&amp;viewid=2ba889e8%2Dad22%2D4c25%2D9bf8%2Daca65db7a099</t>
  </si>
  <si>
    <t>Se cuenta con el procedimiento de borrado seguro de la información.
Falta verificación que se aplique el procedimiento de borrado seguro para todos los medios.</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</si>
  <si>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</si>
  <si>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</si>
  <si>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</si>
  <si>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</si>
  <si>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</si>
  <si>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3%2E3%20%2D%20Transferencia%20de%20medios%20f%C3%ADsicos&amp;viewid=2ba889e8%2Dad22%2D4c25%2D9bf8%2Daca65db7a099
https://jepcolombia.sharepoint.com/SE/DAF/DGD/SitePages/ENVIOS-FISICOS-4-72.aspx?xsdata=MDV8MDJ8fGU1NmZmYTMwOTkxNjQxZDk0YmU3MDhkZDI2ODc3MmU4fGQ3MjlkMmMxOTg5ZTQ0ZTViN2M1MTgyYzkxNGFjNjA3fDB8MHw2Mzg3MDkwODUzNDY3NDUzMTl8VW5rbm93bnxWR1ZoYlhOVFpXTjFjbWwwZVZObGNuWnBZMlY4ZXlKV0lqb2lNQzR3TGpBd01EQWlMQ0pRSWpvaVYybHVNeklpTENKQlRpSTZJazkwYUdWeUlpd2lWMVFpT2pFeGZRPT18MXxMMk5vWVhSekx6RTVPbTFsWlhScGJtZGZXVlJHYkU5WFNtMWFhbU4wV2tkVk5GcHBNREJQUjBwcFRGZEpNazVVVVhST1Ywa3hXVlJKTlZwRVVtMU9WRXB0UUhSb2NtVmhaQzUyTWk5dFpYTnpZV2RsY3k4eE56TTFNekV4TnpNek56Y3l8MjMyNGZkZDI1ZGU0NGE2YTRiZTcwOGRkMjY4NzcyZTh8YTRiMzE4ZDA3ZDkzNDEyZDlkODgyYjllZjNlZTUzZGM%3D&amp;sdata=M3QvcXdhWUVaVzQxcWJIcVJMQi95c3V2bVlNMkZFVS92enVtQm9mY2cyTT0%3D&amp;ovuser=d729d2c1-989e-44e5-b7c5-182c914ac607%2CDiego.CastroG%40jep.gov.co&amp;OR=Teams-HL&amp;CT=1735311752930&amp;clickparams=eyJBcHBOYW1lIjoiVGVhbXMtRGVza3RvcCIsIkFwcFZlcnNpb24iOiI0OS8yNDEyMDEwMDIxMiIsIkhhc0ZlZGVyYXRlZFVzZXIiOmZhbHNlfQ%3D%3D</t>
  </si>
  <si>
    <t>Para este punto, se cuenta con el procedimiento de  Transferencia de información y con el protocolo de traslado de archivos, adicional, se cuenta con un tablero de control suministrado por la oficina asesora de gestión documental en donde se tiene el detalle los envíos realizados por 4-72.</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</si>
  <si>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</si>
  <si>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</si>
  <si>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</si>
  <si>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</si>
  <si>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</si>
  <si>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</si>
  <si>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</si>
  <si>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</si>
  <si>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r>
      <rPr>
        <sz val="11"/>
        <color rgb="FF000000"/>
        <rFont val="Calibri"/>
        <scheme val="minor"/>
      </rPr>
      <t xml:space="preserve">Enlace donde se encuentran las evidencias de este numeral.
</t>
    </r>
    <r>
      <rPr>
        <u/>
        <sz val="11"/>
        <color rgb="FF0563C1"/>
        <rFont val="Calibri"/>
        <scheme val="minor"/>
      </rPr>
      <t xml:space="preserve">
https://jepcolombia.sharepoint.com/:f:/r/SE/TI/SI/Documentos%20compartidos/01_Seguimiento%20SGSPI/04_Instrumento%20de%20evaluaci%C3%B3n%20MSPI/2024/Evidencias/Administrativas/AD.5%20-%20ASPECTOS%20DE%20SEGURIDAD%20DE%20LA%20INFORMACION%20DE%20LA%20GESTI%C3%93N%20DE%20LA%20CONTINUIDAD%20DEL%20NEGOCIO/AD.5.1.1%20-%20Planificaci%C3%B3n%20de%20la%20continuidad%20de%20la%20seguridad%20de%20la%20informaci%C3%B3n?csf=1&amp;web=1&amp;e=zSM5ZL</t>
    </r>
  </si>
  <si>
    <t>Se encuentra en proceso de diseño para la implementación el BCP y DRP como parte del contrato con el proveedor Claro supervisado por el área de Infraestructura. Anexo ténico No 1, númeral 10. Adicionalmente se cuenta con el anexo 3 en el que se especifican la cantidad de servidores que se encuentran dentro del alacance del plan (74 servidores), que es el 60% de la operación de la Entidad.
Con respecto a los sistemas críticos son los tenidos en cuenta en la nube privada de Claro en el Data Center alterno. Para los sistemas no críticos se contemplan la nube pública de Azure, Intune y office 365.
Tanto el BCP como el DRP se encuentran articulados con los lineamientos de la norma ISO 27001
Se cuenta con documentos iniciales de BIA, BCP y DRP
Actualmente contamos con la documentación del plan de DRP por sistema crítico, los cuales incluyen el file back y el file over, y el minuto grama. La Entidad cuenta con un Data Center alterno MegaCenter ubucado en la ciudad de Medellín el cual realiza la copia bit a bit con la herramienta VMware site recovery manager.</t>
  </si>
  <si>
    <t>Como mejora continua se están realizando pruebas con la herramienta Carbonite para realizar copias bit a bit de los archivos creados con MinIO. También se está analizando la propuesta técnica para incluir el sistema DRP de OpenShift con el proveedor RedHat</t>
  </si>
  <si>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</si>
  <si>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</si>
  <si>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</si>
  <si>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</si>
  <si>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cómo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</si>
  <si>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 xml:space="preserve">
https://jepcolombia.sharepoint.com/:f:/r/SE/TI/SI/Documentos%20compartidos/01_Seguimiento%20SGSPI/04_Instrumento%20de%20evaluaci%C3%B3n%20MSPI/2024/Evidencias/Administrativas/AD.5%20-%20ASPECTOS%20DE%20SEGURIDAD%20DE%20LA%20INFORMACION%20DE%20LA%20GESTI%C3%93N%20DE%20LA%20CONTINUIDAD%20DEL%20NEGOCIO/AD.5.1.2%20-%20Implementaci%C3%B3n%20de%20la%20continuidad%20de%20la%20seguridad%20de%20la%20informaci%C3%B3n?csf=1&amp;web=1&amp;e=ZP6KQQ</t>
  </si>
  <si>
    <t>Se cuenta con el Manual de DRP, los procedimientos de DRP para los sistemas críticos y el minutograma.
a) y b) Se cuenta con el personal adecuado por parte de la JEP y el proveedor de la infraestructura para realizar las tareas y se especifica en el anexo técnico No.1 Especificaciones Técnicas Mínimas, en su númeral 12-TALENTO HUMANO Y PERFILES
c) Actualmente se cuenta con la documentación y se ecuentra en proceso de aprobación.</t>
  </si>
  <si>
    <t>AD.5.1.3</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</si>
  <si>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</si>
  <si>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</si>
  <si>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</si>
  <si>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</si>
  <si>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El enlace donde se encuentra la información, es el siguiente:
https://jepcolombia.sharepoint.com/:f:/r/SE/TI/SI/Documentos%20compartidos/01_Seguimiento%20SGSPI/04_Instrumento%20de%20evaluaci%C3%B3n%20MSPI/2024/Evidencias/Administrativas/AD.5%20-%20ASPECTOS%20DE%20SEGURIDAD%20DE%20LA%20INFORMACION%20DE%20LA%20GESTI%C3%93N%20DE%20LA%20CONTINUIDAD%20DEL%20NEGOCIO/AD.5.2.1%20-%20Disponibilidad%20de%20instalaciones%20de%20procesamiento%20de%20informaci%C3%B3n?csf=1&amp;web=1&amp;e=JQbWOl</t>
  </si>
  <si>
    <t>Actualmente se cuenta con un Data Center alterno con una replica de los sistemas de información de 74 servidores, los cuales son equivalentes al 60% de producción. De estos sistemas se han realizado pruebas de DRP verificando el acceso y la funcionalidad de dichos sistemas críticos, los cuales son optimos. Contractualmente el proveedor de la nube privada (Claro), debe garantizar el proceso de DRP e incluir una prueba por semestre.
*Pruebas DRP de los sistemas de información.</t>
  </si>
  <si>
    <t>AD.5.2</t>
  </si>
  <si>
    <t xml:space="preserve"> Asegurar la disponibilidad de las instalaciones de procesamiento de la información.</t>
  </si>
  <si>
    <t xml:space="preserve">A.17.2 </t>
  </si>
  <si>
    <t>AD.5.2.1</t>
  </si>
  <si>
    <t>A.17.2.1</t>
  </si>
  <si>
    <t>ID.BE-5</t>
  </si>
  <si>
    <t>Verifique si la Entidad cuenta con arquitecturas redundantes, ya sea un centro de cómputo principal y otro alterno o componentes redundantes en el único centro de cómputo.
Indague cómo se han definido las necesidades de los procesos para seleccionar qué elementos deben ser redundantes.
Solicite si aplica las pruebas aplicadas para asegurar que un componente redundante funciona de la forma prevista durante una emergencia o falla.</t>
  </si>
  <si>
    <r>
      <rPr>
        <sz val="11"/>
        <color rgb="FF000000"/>
        <rFont val="Calibri"/>
        <scheme val="minor"/>
      </rPr>
      <t xml:space="preserve">
</t>
    </r>
    <r>
      <rPr>
        <sz val="11"/>
        <color rgb="FF000000"/>
        <rFont val="Calibri"/>
        <scheme val="minor"/>
      </rPr>
      <t xml:space="preserve">
El enlace donde se encuentra la información, es el siguiente:
https://jepcolombia.sharepoint.com/:f:/r/SE/TI/SI/Documentos%20compartidos/01_Seguimiento%20SGSPI/04_Instrumento%20de%20evaluaci%C3%B3n%20MSPI/2024/Evidencias/Administrativas/AD.5%20-%20ASPECTOS%20DE%20SEGURIDAD%20DE%20LA%20INFORMACION%20DE%20LA%20GESTI%C3%93N%20DE%20LA%20CONTINUIDAD%20DEL%20NEGOCIO/AD.5.2.1%20-%20Disponibilidad%20de%20instalaciones%20de%20procesamiento%20de%20informaci%C3%B3n?csf=1&amp;web=1&amp;e=JQbWOl</t>
    </r>
  </si>
  <si>
    <t>Actualmente se cuenta con un Data Center alterno con una replica de los sistemas de información de 74 servidores, los cuales son equivalentes al 60% de producción.
Por medio del análisis BIA, se definio que los sistemas críticos deben encontrarse en alta disponibilidad.
Se cuenta con una arquitectura de alta disponibilidad para las siguientes aplicaciones:
- Directorio activo
- Verify access
- Secret server
- Suite de Microsoft 365
- Legali
- Conti
- Página Web
Adicionalmente se cuenta con alta disponibilidad de Datacenter, de acuerdo con el contrato con el proveedor.</t>
  </si>
  <si>
    <t>Verificar que las aplicaciones criticas cuenten con alta disponibilidad.
Realizar pruebas de emergencia o falla.</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</si>
  <si>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</si>
  <si>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</si>
  <si>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</si>
  <si>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</si>
  <si>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</si>
  <si>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</si>
  <si>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</si>
  <si>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</si>
  <si>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</si>
  <si>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</si>
  <si>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</si>
  <si>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</si>
  <si>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https://jepcolombia.sharepoint.com/SE/TI/SI/Documentos%20compartidos/Forms/AllItems.aspx?id=%2FSE%2FTI%2FSI%2FDocumentos%20compartidos%2F01%5FSeguimiento%20SGSPI%2F04%5FInstrumento%20de%20evaluaci%C3%B3n%20MSPI%2F2024%2FEvidencias%2FAdministrativas%2FAD%2E6%20%2D%20CUMPLIMIENTO%2FAD%2E6%2E1%2E1%20%2D%20Identificaci%C3%B3n%20de%20la%20legislaci%C3%B3n%20aplicable%20y%20de%20los%20requisitos%20contractuales&amp;viewid=2ba889e8%2Dad22%2D4c25%2D9bf8%2Daca65db7a099</t>
  </si>
  <si>
    <t>Se cuenta con el Normograma el cual es actualizado y revisado por el área de seguridad de la información.</t>
  </si>
  <si>
    <t>Validar normograma 2024 - seguridad de la información</t>
  </si>
  <si>
    <t>AD.6.1.2</t>
  </si>
  <si>
    <t>A.18.1.2</t>
  </si>
  <si>
    <t xml:space="preserve">1) Solicite los procedimientos para el cumplimiento de los requisitos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cómo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</si>
  <si>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https://jepcolombia.sharepoint.com/SE/TI/SI/Documentos%20compartidos/Forms/AllItems.aspx?id=%2FSE%2FTI%2FSI%2FDocumentos%20compartidos%2F01%5FSeguimiento%20SGSPI%2F04%5FInstrumento%20de%20evaluaci%C3%B3n%20MSPI%2F2024%2FEvidencias%2FAdministrativas%2FAD%2E6%20%2D%20CUMPLIMIENTO%2FAD%2E6%2E1%2E2%20%2D%20Derechos%20de%20propiedad%20intelectual&amp;viewid=2ba889e8%2Dad22%2D4c25%2D9bf8%2Daca65db7a099</t>
  </si>
  <si>
    <t>1) Se tiene establecido en el Manual Sistema de Seguridad y privacidad de la información los requisitos para el cumplimiento de propiedad intelectual.
2) La Entidad no cuenta con una política publicada sobre el cumplimiento de derechos de propiedad intelectual.
3) La instalación de software en los equipos esta restringida por el administrador, del cual las credenciales son custodiadas por la DTI. Los equipos personales no son controlados por la Entidad. Las solicitudes de instalación del software que no haga parte de la base autorizada por la entidad, son analizadas y autorizadas por la DTI.
4) Se cuenta con un inventario centralizado para el control del licenciamiento, que es administrado por la oficina asesora de recursos fisicos e infraestructura.</t>
  </si>
  <si>
    <t>Validar el inventario de software de la entidad</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</si>
  <si>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</si>
  <si>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</si>
  <si>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</si>
  <si>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</si>
  <si>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</si>
  <si>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</si>
  <si>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https://jepcolombia.sharepoint.com/SE/TI/SI/Documentos%20compartidos/Forms/AllItems.aspx?id=%2FSE%2FTI%2FSI%2FDocumentos%20compartidos%2F01%5FSeguimiento%20SGSPI%2F04%5FInstrumento%20de%20evaluaci%C3%B3n%20MSPI%2F2024%2FEvidencias%2FAdministrativas%2FAD%2E6%20%2D%20CUMPLIMIENTO%2FAD%2E6%2E1%2E3%20%2D%20Protecci%C3%B3n%20de%20registros&amp;viewid=2ba889e8%2Dad22%2D4c25%2D9bf8%2Daca65db7a099</t>
  </si>
  <si>
    <t>La Entidad tiene definidas las tablas de retención documental para cada una de los procesos de la entidad.</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</si>
  <si>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</si>
  <si>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</si>
  <si>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</si>
  <si>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</si>
  <si>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</si>
  <si>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</si>
  <si>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Evidencia contenida en el siguiente enlace:
https://jepcolombia.sharepoint.com/SE/TI/SI/Documentos%20compartidos/Forms/AllItems.aspx?id=%2FSE%2FTI%2FSI%2FDocumentos%20compartidos%2F01%5FSeguimiento%20SGSPI%2F04%5FInstrumento%20de%20evaluaci%C3%B3n%20MSPI%2F2024%2FEvidencias%2FAdministrativas%2FAD%2E6%20%2D%20CUMPLIMIENTO%2FAD%2E6%2E1%2E4%20%2D%20Protecci%C3%B3n%20de%20los%20datos%20y%20privacidad%20de%20la%20informaci%C3%B3n%20relacionada%20con%20los%20datos%20personales&amp;viewid=2ba889e8%2Dad22%2D4c25%2D9bf8%2Daca65db7a099</t>
  </si>
  <si>
    <t>1)  Se tiene el acuerdo AOG No. 005 del 29 de enero de 2019, en elque se adoptó la Política de Tratamiento de Datos Personales que aplica a las bases de datos que contengan Datos Personales y que son objeto de tratamiento por parte de la JEP. Adicionalmente se cuenta con resolución 204 de 2022 la cual designa el oficial del cumplimiento de la política de tratamiento de datos personales de la Entidad.
2) Se tiene designado al jefe de Departamento de Atención al Ciudadano como oficial para el cumplimiento.
3) Dentro del inventario de activos se identifican los activos que contienten información de datos personales.
4) La entidad cuenta con los formatos AUTORIZACIÓN PARA LA PROTECCIÓN DE DATOS PERSONALES SERVIDORES PÚBLICOS.pdf y AUTORIZACIÓN PARA LA PROTECCIÓN DE DATOS PERSONALES CONTRISTAS.pdf para el consetimiento de Autorización de la protección de datos personales. Para los servidores se encuentra en custodia por la subdirección de talento humano y para contratistas departamento de atención al ciudadano.
5) Es necesario revisar las medidas técnicas que se tienen para proteger las bases de datos donde existen datos personales</t>
  </si>
  <si>
    <t>AD.6.1.5</t>
  </si>
  <si>
    <t>Reglamentación de controles criptográficos.</t>
  </si>
  <si>
    <t>A.18.1.5</t>
  </si>
  <si>
    <r>
      <rPr>
        <u/>
        <sz val="11"/>
        <color rgb="FF0563C1"/>
        <rFont val="Calibri"/>
        <scheme val="minor"/>
      </rPr>
      <t xml:space="preserve">
</t>
    </r>
    <r>
      <rPr>
        <sz val="11"/>
        <color rgb="FF000000"/>
        <rFont val="Calibri"/>
        <scheme val="minor"/>
      </rPr>
      <t xml:space="preserve">Información de evidencia en el siguiente enlace:
</t>
    </r>
    <r>
      <rPr>
        <u/>
        <sz val="11"/>
        <color rgb="FF0563C1"/>
        <rFont val="Calibri"/>
        <scheme val="minor"/>
      </rPr>
      <t xml:space="preserve">
https://jepcolombia.sharepoint.com/SE/TI/SI/Documentos%20compartidos/Forms/AllItems.aspx?id=%2FSE%2FTI%2FSI%2FDocumentos%20compartidos%2F01%5FSeguimiento%20SGSPI%2F04%5FInstrumento%20de%20evaluaci%C3%B3n%20MSPI%2F2024%2FEvidencias%2FAdministrativas%2FAD%2E6%20%2D%20CUMPLIMIENTO%2FAD%2E6%2E1%2E5%20%2D%20Reglamentaci%C3%B3n%20de%20controles%20criptogr%C3%A1ficos&amp;viewid=2ba889e8%2Dad22%2D4c25%2D9bf8%2Daca65db7a099</t>
    </r>
  </si>
  <si>
    <t>Se cuenta con la política sobre el uso de controles criptográficos la cual esta establecida en el manual Sistema de Gestión de Seguridad y  Privacidad de la Información.
Es necesario que la DTI establezca los algoritmos de cifrado y protocolos autorizados en la Entidad.</t>
  </si>
  <si>
    <t>AD.6.2</t>
  </si>
  <si>
    <t>Control interno</t>
  </si>
  <si>
    <t xml:space="preserve">A.18.2 </t>
  </si>
  <si>
    <t>AD.6.2.1</t>
  </si>
  <si>
    <t>A.18.2.1</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</si>
  <si>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2024
2) El resultado de las auditorías del año 2024
3) Las oportunidades de mejora o cambios en la seguridad de la información identificados.
</t>
  </si>
  <si>
    <t>No se cuenta con revisiones independientes para el periodo 2024</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</si>
  <si>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</si>
  <si>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</si>
  <si>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</si>
  <si>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</si>
  <si>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</si>
  <si>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https://jepcolombia.sharepoint.com/SE/TI/SI/Documentos%20compartidos/Forms/AllItems.aspx?id=%2FSE%2FTI%2FSI%2FDocumentos%20compartidos%2F01%5FSeguimiento%20SGSPI%2F04%5FInstrumento%20de%20evaluaci%C3%B3n%20MSPI%2F2024%2FEvidencias%2FAdministrativas%2FAD%2E6%20%2D%20CUMPLIMIENTO%2FAD%2E6%2E2%2E2%20%2D%20Cumplimiento%20con%20las%20pol%C3%ADticas%20y%20normas%20de%20seguridad&amp;viewid=2ba889e8%2Dad22%2D4c25%2D9bf8%2Daca65db7a099</t>
  </si>
  <si>
    <t>2) Se cuenta con servicio de tercerización de infraestructura con Claro, el cual debe cumplir el Anexo Técnico No. 1 - Especificaciones Técnicas Mínimas VF en su capitulo 4.
3) Se verifica el cumplimiento de requisitos minimos de seguridad a traves del formato Requisitos Modulo Seg_Admin.</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</si>
  <si>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</si>
  <si>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</si>
  <si>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</si>
  <si>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</si>
  <si>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</si>
  <si>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</si>
  <si>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r>
      <rPr>
        <sz val="11"/>
        <color rgb="FF000000"/>
        <rFont val="Calibri"/>
        <scheme val="minor"/>
      </rPr>
      <t xml:space="preserve">Enlace de evidencias
</t>
    </r>
    <r>
      <rPr>
        <u/>
        <sz val="11"/>
        <color rgb="FF0563C1"/>
        <rFont val="Calibri"/>
        <scheme val="minor"/>
      </rPr>
      <t xml:space="preserve">
https://jepcolombia.sharepoint.com/SE/TI/SI/Documentos%20compartidos/Forms/AllItems.aspx?id=%2FSE%2FTI%2FSI%2FDocumentos%20compartidos%2F01%5FSeguimiento%20SGSPI%2F04%5FInstrumento%20de%20evaluaci%C3%B3n%20MSPI%2F2024%2FEvidencias%2FAdministrativas%2FAD%2E6%20%2D%20CUMPLIMIENTO%2FAD%2E6%2E2%2E3%20%2D%20Revisi%C3%B3n%20de%20cumplimiento%20t%C3%A9cnico&amp;viewid=2ba889e8%2Dad22%2D4c25%2D9bf8%2Daca65db7a099</t>
    </r>
  </si>
  <si>
    <t>Se realizan verificaciones periodicas de los sistemas de información y seguimiento al cierre de las brecha de seguridad reportadas.</t>
  </si>
  <si>
    <t>AD.7</t>
  </si>
  <si>
    <t>Responsable de compras y adquisiciones</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</si>
  <si>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</si>
  <si>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</si>
  <si>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</si>
  <si>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</si>
  <si>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https://jepcolombia.sharepoint.com/SE/TI/SI/Documentos%20compartidos/Forms/AllItems.aspx?id=%2FSE%2FTI%2FSI%2FDocumentos%20compartidos%2F01%5FSeguimiento%20SGSPI%2F04%5FInstrumento%20de%20evaluaci%C3%B3n%20MSPI%2F2024%2FEvidencias%2FAdministrativas%2FAD%2E7%20%2D%20RELACIONES%20CON%20PROVEEDORES%2FAD%2E7%2E1%20%2D%20Seguridad%20de%20la%20informaci%C3%B3n%20en%20las%20relaciones%20con%20los%20proveedores&amp;viewid=2ba889e8%2Dad22%2D4c25%2D9bf8%2Daca65db7a099</t>
  </si>
  <si>
    <t>1) Se cuenta con la Política de seguridad de la información para las relaciones con proveedores, definida en el Manual Sistema de Gestión de Seguridad y Privacidad de la Información (SGSPI).
2) Se cuenta con el Anexo Técnico No. 1 - Especificaciones Técnicas Mínimas VF para el contrato del datacenter que se tiene con el proveedor Claro
En los contratos que se tienen con los proveedores en la sección de obligaciones especificas del contratista: Mantener la reserva y la confidencialidad sobre la información que conozca con ocasión de la ejecución del presente proceso contractual que se suscriba con LA JEP. Esta obligación se mantendrá vigente cualquiera que sea la causa de terminación del contrato. Ejemplos: Contrato JEP-792-2023 - DLP (Vigencia hasta marzo 2027), Contrato JEP-839-2024 - Bolsa de horas de Soporte IGA.
Se firman acuerdos de confidencialidad con el personal  que van a realizar las labores por parte del proveedor.</t>
  </si>
  <si>
    <t>AD.7.2</t>
  </si>
  <si>
    <t>Mantener el nivel acordado de seguridad de la información y de prestación del servicio en línea con los acuerdos con los proveedores</t>
  </si>
  <si>
    <t>A.15.2</t>
  </si>
  <si>
    <t>1) Indague y solicite evidencia en una muestra de proveedores seleccionada, cómo la entidad hace seguimiento, revisa y audita con regularidad de acuerdo a la política la prestación de servicios de los proveedores y el cumplimiento de los compromisos respecto a la seguridad de la información.
2) Indague y evidencie cómo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t>
  </si>
  <si>
    <t>https://jepcolombia.sharepoint.com/SE/TI/SI/Documentos%20compartidos/Forms/AllItems.aspx?id=%2FSE%2FTI%2FSI%2FDocumentos%20compartidos%2F01%5FSeguimiento%20SGSPI%2F04%5FInstrumento%20de%20evaluaci%C3%B3n%20MSPI%2F2024%2FEvidencias%2FAdministrativas%2FAD%2E7%20%2D%20RELACIONES%20CON%20PROVEEDORES%2FAD%2E7%2E2%20%2D%20Gesti%C3%B3n%20de%20la%20prestaci%C3%B3n%20de%20servicios%20de%20proveedores&amp;viewid=2ba889e8%2Dad22%2D4c25%2D9bf8%2Daca65db7a099</t>
  </si>
  <si>
    <t>1) Se realiza seguimiento al cumplimiento de los proveedores por medio de los informes de disponibilidad de los servicios de data center, conectividad y aplicaciones. Este control hace parte del plan de auditoria anual de Control Interno.
2) Se cuenta con el informe de los cambios realizados por el proveedor del Data Center</t>
  </si>
  <si>
    <t>ENTIDADEVALUADA</t>
  </si>
  <si>
    <t>ID/ITEM</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</si>
  <si>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</si>
  <si>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</si>
  <si>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</si>
  <si>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</si>
  <si>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</si>
  <si>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</si>
  <si>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</si>
  <si>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</si>
  <si>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</si>
  <si>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</si>
  <si>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</si>
  <si>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t>Revisar que la 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</si>
  <si>
    <t xml:space="preserve">https://jepcolombia.sharepoint.com/:f:/r/SE/TI/SI/Documentos%20compartidos/01_Seguimiento%20SGSPI/04_Instrumento%20de%20evaluaci%C3%B3n%20MSPI/2024/Evidencias/T%C3%A9cnicas/T.1%20CONTROL%20DE%20ACCESO/T.1.1.1%20-%20Pol%C3%ADtica%20de%20control%20de%20acceso?csf=1&amp;web=1&amp;e=Q4ylvs
</t>
  </si>
  <si>
    <t>La política de control de acceso se encuentra definida dentro del Manual SGSPI página 14 y contiene los siguientes puntos:
a. 14.3.4 Control de acceso a sistemas y aplicaciones
b. 14.13.4 Clasificación de la información
c. 14.3.2 Gestión de acceso de usuarios 
d. La entidad cuenta con la política de tratamiento de datos personales.
e. 14.3.1 Acceso a redes y a servicios en red
f.g. 14.3.2 Gestión de acceso de usuarios. Se cuenta con el procedimiento "Gestión de usuarios", en el cual se especifican los lineamientos para la separación de roles y los requisitos para la autorización de los accesos
h. 14.3.2  Gestión de acceso de usuarios. Se especifica la certificación de los usuarios en los sistemas de información con periodicidad cuatrimestral. Se tiene definido un control, asociado a esta certificación, en la matriz de riesgos de seguridad de la información.
i. 14.3.2 Gestión de acceso de usuarios y el procedimiento asociado "Gestión de usuarios".
j) 14.9.1 Requisitos de seguridad de los sistemas de información. En este se establece  Los requisitos de trazabilidad (registro de eventos) de las actividades de los usuarios.
k) 14.3.1 Acceso a redes y a servicios en red. En este se establece que los privilegios del Usuario Administrador de cualquier solución tecnológica o componente de la infraestructura tecnológica de la Entidad (equipos de cómputo, equipos de conectividad, equipos de seguridad perimetral, etc.) son de administración y uso exclusivo de la DTI. Ningún otro usuario interno está autorizado.</t>
  </si>
  <si>
    <t>T.1.1.2</t>
  </si>
  <si>
    <t>Acceso a redes y a servicios en red</t>
  </si>
  <si>
    <t>Se debe permitir acceso de los usuarios a la red y a los servicios de red para los que hayan sido autorizados específicamente.</t>
  </si>
  <si>
    <t>A.9.1.2</t>
  </si>
  <si>
    <t>PR.AC-4
PR.DS-5
PR.PT-3</t>
  </si>
  <si>
    <r>
      <t xml:space="preserve">Revisar la </t>
    </r>
    <r>
      <rPr>
        <sz val="11"/>
        <color theme="1"/>
        <rFont val="Calibri"/>
        <family val="2"/>
        <scheme val="minor"/>
      </rPr>
      <t>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r>
  </si>
  <si>
    <t>https://jepcolombia.sharepoint.com/:f:/r/SE/TI/SI/Documentos%20compartidos/01_Seguimiento%20SGSPI/04_Instrumento%20de%20evaluaci%C3%B3n%20MSPI/2024/Evidencias/T%C3%A9cnicas/T.1%20CONTROL%20DE%20ACCESO/T.1.1.2%20-%20Acceso%20a%20redes%20y%20servicios%20en%20red?csf=1&amp;web=1&amp;e=1Tauqe</t>
  </si>
  <si>
    <t>Se cuenta con la política de Acceso a redes y a servicios en red, establecida en el Manual "Sistema de Gestión de Seguridad y 
Privacidad de la Información (SGSPI)":
a)  Se cuenta con la Política para dispositivos móviles, en la que se especifican las redes inalambricas disponibles.
b) No se encuentra documentado el proceso de autorización.
De acuerdo con los procedimientos de acceso a la información a los usuarios de red, se entrega como evidencia le formato de solicitud para conexión por medio de VPN:
c) y d) Se especifican los controles y procedimiento en el numeral 14.3.1 Acceso a redes y a servicios en red
d) Se asignan VPN según solicitud, basados en el principio de autorización (Site to Site, SSL) https://jepcolombia.sharepoint.com/SE/TI/SI/FSI/Lists/manuseracc/Item/newifs.aspx?List=3a959c94-58cf-4631-8931-261e68bd4343&amp;Source=https%3a//jepcolombia.sharepoint.com/IntranetJEP/
(Reporte de solicitudes de VPN año 2024). Al igual se presenta el servicio de servidor de archivos para compartir información.
e) Se cuenta con requisitos de autenticación para el acceso a los servicios de red.
f) Se realiza monitoreo por parte de infraestructura de TI.</t>
  </si>
  <si>
    <t>Falta especificar todas las redes disponibles en la Entidad en la política 14.3.1 Acceso a redes y a servicios en red.
Falta especificar el proceso para la autorización del acceso a las redes
Actualizar redes disponibles y especificar autienticación.
Especificar que se debe realizar monitoreo del uso de los servicios de red</t>
  </si>
  <si>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</si>
  <si>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</si>
  <si>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</si>
  <si>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</si>
  <si>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</si>
  <si>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</si>
  <si>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</si>
  <si>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</si>
  <si>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</si>
  <si>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</si>
  <si>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</si>
  <si>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https://jepcolombia.sharepoint.com/:f:/r/SE/TI/SI/Documentos%20compartidos/01_Seguimiento%20SGSPI/04_Instrumento%20de%20evaluaci%C3%B3n%20MSPI/2024/Evidencias/T%C3%A9cnicas/T.1%20CONTROL%20DE%20ACCESO/T.1.2.1%20-%20Registro%20y%20cancelaci%C3%B3n%20del%20registro%20de%20usuarios?csf=1&amp;web=1&amp;e=eF239z</t>
  </si>
  <si>
    <t xml:space="preserve">En la entidad, se cuenta con al anexo Procedimental No. 4. Gestión de usuarios, el cual  establece los lineamientos necesarios para la administración de usuarios de los sistemas y servicios tecnológicos de la Jurisdicción Especial para la Paz – JEP, por medio de las actividades de creación, modificación, bloqueo e inactivación de cuentas de usuarios, privilegios de acceso y permisos a usuarios externos que requieran tener acceso a los activos de información de la entidad.
Por medio del siguiente formulario de sharepoint, se realiza la solicitud de cuentas de usuarios:
https://jepcolombia.sharepoint.com/SE/TI/SI/FSI/Lists/manuseracc/Item/newifs.aspx?List=3a959c94-58cf-4631-8931-261e68bd4343&amp;Source=https%3a//jepcolombia.sharepoint.com/IntranetJEP/
a) A cada usuario se le asigna una cuenta en los sistemas de información la cual autentica con las credenciales de Directorio Activo. Para los casos de cuentas privilegiadas se tienen cuentas root/admin, las cuales son controladas por medio de las aplicaciones Secret Server y PAM de symantec.
b) Por medio de las notificaciones enviadas por Talento Humano y Contratación relacionadas con retiros y/o renuncias, se realiza el proceso de inactivación de las cuentas de usuario en el Directorio Activo, para deshabilitar el acceso de los usuarios a los sistemas de información. Adicionalmente se realiza un control cuatrimestral de certificación de usuarios en la aplicaciones.
c) y d)No se tiene redundancia en las cuentas de los usuarios. Cada usuario solo posee una cuenta en los sistemas de información a los que tiene acceso.
</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</si>
  <si>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</si>
  <si>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</si>
  <si>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</si>
  <si>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</si>
  <si>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</si>
  <si>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 xml:space="preserve">https://jepcolombia.sharepoint.com/:f:/r/SE/TI/SI/Documentos%20compartidos/01_Seguimiento%20SGSPI/04_Instrumento%20de%20evaluaci%C3%B3n%20MSPI/2024/Evidencias/T%C3%A9cnicas/T.1%20CONTROL%20DE%20ACCESO/T.1.2.2%20-%20Suministro%20de%20acceso%20de%20usuarios?csf=1&amp;web=1&amp;e=ktzSt5
</t>
  </si>
  <si>
    <t>Se cuenta con el Anexo Procedimental No. 4. Gestión de usuarios, el cual  establece los lineamientos necesarios para la administración de usuarios de los sistemas y servicios tecnológicos de la Jurisdicción Especial para la Paz – JEP, por medio de las actividades de creación, modificación, bloqueo e inactivación de cuentas de usuarios, privilegios de acceso y permisos a usuarios externos que requieran tener acceso a los activos de información de la entidad.
a) Por medio del siguiente formulario de sharepoint, se realiza la solicitud de cuentas de usuarios y esta debe ser aprobada por el lider y el responsable del sistema de información:
https://jepcolombia.sharepoint.com/SE/TI/SI/FSI/Lists/manuseracc/Item/newifs.aspx?List=3a959c94-58cf-4631-8931-261e68bd4343&amp;Source=https%3a//jepcolombia.sharepoint.com/IntranetJEP/
b) Cada sistema cuenta con roles definidos para garantizar la correcta segregación de funciones.
c) La asignación de permisos se controla por el formulario de sharepoint, el cual cuenta con los flujos de autorización. Si esta no se da no se asignan los permisos.
d) No se cuenta con un registro centralizado de los accesos suministrados
e) No se cuenta con un proceso para actualizar los accesos en caso de cambios de rol dentro de la Entidad. Para retiro se controla por medio de las notificaciones de Talento Humano y Contratación.
f) Se realiza el proceso de certificación de usuarios en los sitemas de información de forma cuatrimestral.</t>
  </si>
  <si>
    <t>Tener un registro centralizado de los accesos de los usuarios.
Definir el lineamiento para que cada área o lider sea responsable de solicitar la actualización de permisos en los sistemas de la entidad para los casos en los que se presente cambio de rol/funciones de los funcionarios o contratistas.</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</si>
  <si>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</si>
  <si>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</si>
  <si>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</si>
  <si>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</si>
  <si>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</si>
  <si>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</si>
  <si>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https://jepcolombia.sharepoint.com/:f:/r/SE/TI/SI/Documentos%20compartidos/01_Seguimiento%20SGSPI/04_Instrumento%20de%20evaluaci%C3%B3n%20MSPI/2024/Evidencias/T%C3%A9cnicas/T.1%20CONTROL%20DE%20ACCESO/T.1.2.3%20-%20Gesti%C3%B3n%20de%20derechos%20de%20acceso%20privilegiado?csf=1&amp;web=1&amp;e=vQAcc5</t>
  </si>
  <si>
    <t>a) Las cuentas de usuario privilegiado se encuentran identificadas por el equipo de infraestructura de la DTI y a quien se encuentran asignadas.
b) Se realiza la revisión para cada uno de los casos en los que se solicitan cuentas privilegiadas para garantizar el principio de menor privilegio segun la necesidad.
c) No se cuenta con un proceso formal para la autorización. Este tipo de requerimientos son gestionados a través de correo electrónico con las partes involucradas.
d) No se tiene un control definido para la expiración de los derechos de acceso.
e) Cada cuenta de acceso privilegiado cuenta con una identificación única la cual es diferente a la usada a las actividades de negocio.
f) No se cuenta con un procedimiento de certificación de cuentas de acceso privilegiadas.
g) Se tiene un estandar para la creación de las cuentas privilegiadas, sin embargo no se encuentra documentada.
h) Se cotrola el acceso a las cuentas privilegiadas por medio de los aplicativos IBM Secret Server y PAM de Symantec.
Se cuenta con los siguientes documentos:
• ReporteUsoSecretServer - Identidades privilegiadas (ReporteSecretos.csv)</t>
  </si>
  <si>
    <t>Actualizar la política para tener en cuanta las identidades privilegiadas.
Se debe crear un procedimiento para la asignación o entrega de identidades privilegiadas y los requisitos para su expiración.
Se debe crear un proceso para la certificación periodica de las cuentas privilegiadas.
Documentar procedimientos de cuentas privilegiadas - infraestructura DTI
Finalizar las capacitaciones para hacer uso de IBM Secret Server por el 100% de usuarios que requieren acceder a los servidores</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</si>
  <si>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</si>
  <si>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</si>
  <si>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</si>
  <si>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</si>
  <si>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</si>
  <si>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https://jepcolombia.sharepoint.com/:f:/r/SE/TI/SI/Documentos%20compartidos/01_Seguimiento%20SGSPI/04_Instrumento%20de%20evaluaci%C3%B3n%20MSPI/2024/Evidencias/T%C3%A9cnicas/T.1%20CONTROL%20DE%20ACCESO/T.1.2.4%20-%20Gesti%C3%B3n%20de%20informaci%C3%B3n%20de%20autenticaci%C3%B3n%20secreta%20de%20usuarios?csf=1&amp;web=1&amp;e=HcDJNj</t>
  </si>
  <si>
    <t>a) Se cuenta con el Manual "Sistema de Gestión de Seguridad y Privacidad de la Información" en donde se especifican las responsabilidades de los usuarios (14.3.3) asociada al Uso de información de autenticación secreta. Así mismo, cada usuario firma el acuerdo de confidencialidad en donde se hace responsable de conocer y cumplir la política de Seguridad y Privacidad de la información.
b) No se encuetra establecido el cambio obligatorio de la autenticación secrete temporal al usarla la primera vez
c) Se cuenta con el procedimiento de "Gestión
de usuarios" en el cual se establece la autorización del Jefe para la creación o cambio de información de autenticación secreta.
d) Las credenciales de acceso asignadas se documentan a través de la herramienta de mesa de ayuda de TI, con el fin de obtener la trazabilidad de la gestión adelantada.
e) No se encuentra definido los parámetros de atenticación secreta temporal.
f) De acuerdo con el procedimiento de "Gestión de usuarios" y teniendo en cuenta que la información se docuemta a través de la herramienta MATi, no se tiene un acuse de recibo por parte del usuario.
g) No se establece la revisión del cambio de información secreta por defecto del fabricante</t>
  </si>
  <si>
    <t>Se debe establecer el cambio obligatorio de autenticación secreta temporal en su primer uso.
Se deben establecer los parámetros a utilizar para la creación de la información secreta temporal (deber ser única para cada usuario y dificil de adivinar)
Se debe establecer dentro de los parámetros de revisión de desarrollo de software seguro el cambio de autenticación secreta de la información que viene de fabrica.</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</si>
  <si>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</si>
  <si>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</si>
  <si>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</si>
  <si>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</si>
  <si>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</si>
  <si>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https://jepcolombia.sharepoint.com/SE/TI/SI/Documentos%20compartidos/Forms/AllItems.aspx?csf=1&amp;web=1&amp;e=HcDJNj&amp;CID=ccb3472f%2Dd836%2D4f57%2D969a%2Deffa0dbd0794&amp;FolderCTID=0x01200020CB0BA665C5774898CEC2F24C79E956&amp;id=%2FSE%2FTI%2FSI%2FDocumentos%20compartidos%2F01%5FSeguimiento%20SGSPI%2F04%5FInstrumento%20de%20evaluaci%C3%B3n%20MSPI%2F2024%2FEvidencias%2FT%C3%A9cnicas%2FT%2E1%20CONTROL%20DE%20ACCESO%2FT%2E1%2E2%2E5%20%2D%20Revisi%C3%B3n%20de%20los%20derechos%20de%20acceso%20de%20usuarios&amp;viewid=2ba889e8%2Dad22%2D4c25%2D9bf8%2Daca65db7a099</t>
  </si>
  <si>
    <t>a) En el numeral 14.3.2  Gestión de acceso de usuarios del Manual "Sistema de Gestión de Seguridad y Privacidad de la Información". Se especifica la certificación de los usuarios en los sistemas de información con periodicidad cuatrimestral. Se tiene definido un control, asociado a esta certificación, en la matriz de riesgos de seguridad de la información.
b) La actualización de derechos de acceso a los usuarios es responsabilidad de los Jefes/supervisores en caso que existan cambios del rol dentro de la Entidad.
c), d) y e) No se encuentra definido dentro de los procedimientos de la entidad</t>
  </si>
  <si>
    <t>Definir el proceso para:
Las autorizaciones para los derechos de acceso privilegiado y su revisión periódica.
Verificación de las asignaciones de privilegios periódicamente, para asegurar que no se hayan obtenido privilegios no autorizados
Revisión y registro de los cambios a las cuentas privilegiadas periódicamente.</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</si>
  <si>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</si>
  <si>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</si>
  <si>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</si>
  <si>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</si>
  <si>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</si>
  <si>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https://jepcolombia.sharepoint.com/SE/TI/SI/Documentos%20compartidos/Forms/AllItems.aspx?id=%2FSE%2FTI%2FSI%2FDocumentos%20compartidos%2F01%5FSeguimiento%20SGSPI%2F04%5FInstrumento%20de%20evaluaci%C3%B3n%20MSPI%2F2024%2FEvidencias%2FT%C3%A9cnicas%2FT%2E1%20CONTROL%20DE%20ACCESO%2FT%2E1%2E2%2E6%20%2D%20Retiro%20o%20ajuste%20de%20los%20derechos%20de%20acceso&amp;viewid=2ba889e8%2Dad22%2D4c25%2D9bf8%2Daca65db7a099</t>
  </si>
  <si>
    <t xml:space="preserve">a), b) y c)Talento Humano notifica las novedades de retiro con el fin de deshabilitar los accesos a los usuarios. Los razones de terminación son: Aceptación de renuncia, cambio de dependencia/cargo y insubsistencia a nombramiento.
Para el caso de contratistas, la subdirección de contratación reporta las novedades.
</t>
  </si>
  <si>
    <t>Tener matriz consolidada con el detalle de accesos de cada usuario</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</si>
  <si>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</si>
  <si>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</si>
  <si>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</si>
  <si>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</si>
  <si>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</si>
  <si>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</si>
  <si>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</si>
  <si>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</si>
  <si>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</si>
  <si>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https://jepcolombia.sharepoint.com/:f:/r/SE/TI/SI/Documentos%20compartidos/01_Seguimiento%20SGSPI/04_Instrumento%20de%20evaluaci%C3%B3n%20MSPI/2024/Evidencias/T%C3%A9cnicas/T.1%20CONTROL%20DE%20ACCESO/T.1.3.1%20-%20Uso%20de%20informaci%C3%B3n%20de%20autenticaci%C3%B3n%20secreta?csf=1&amp;web=1&amp;e=jEzJhD</t>
  </si>
  <si>
    <t xml:space="preserve">Se establece en el manual "Sistema de Gestión de Seguridad y Privacidad de la Información" Uso de información de autenticación secreta (Responsabilidades de los Usuarios):
a) 14.3.3 "Cada usuario es responsable de salvaguardar la contraseña de ingreso a los diferentes activos de información a los cuales esté autorizado."
b) 14.3.3 "No está permitido guardar o escribir las contraseñas en papeles físicos ni documentos de texto como bloc de notas, Word o notas de Windows. Si requiere de mecanismos seguros para guardar sus claves, el personal de la DTI podrá indicarle la mejor forma de hacerlo."
c) Una vez se identifican posibles incidentes que puedan afectar la seguridad de las cuentas de usuario se realiza la respectiva revisión y acciones para fortalecer la protección, como lo son el cambio de contraseña.
d) Se definen los requerimientos de las contraseñas para el acceso a los sistemas de información, los cuales cumplen con los puntos solicitados.
e) La información de autenticación secreta temporal se documenta y notifica a través de la herramienta de mesa de ayuda.
f) No se realizan procesos automatizados por lo cual no se almacena información de autenticación secreta.
</t>
  </si>
  <si>
    <t>Crear nota de recomendación con el uso de de la información secreta al momento de notificar al usuario
Establecer el no uso de la misma información de autenticación secreta para propósitos de negocio y otros diferentes de estos.</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</si>
  <si>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</si>
  <si>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</si>
  <si>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</si>
  <si>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</si>
  <si>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</si>
  <si>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</si>
  <si>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</si>
  <si>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</si>
  <si>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</si>
  <si>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https://jepcolombia.sharepoint.com/:f:/r/SE/TI/SI/Documentos%20compartidos/01_Seguimiento%20SGSPI/04_Instrumento%20de%20evaluaci%C3%B3n%20MSPI/2024/Evidencias/T%C3%A9cnicas/T.1%20CONTROL%20DE%20ACCESO/T.1.4.1%20-%20Restricci%C3%B3n%20de%20acceso%20a%20la%20informaci%C3%B3n?csf=1&amp;web=1&amp;e=V74N4c</t>
  </si>
  <si>
    <t>Se cuenta con la lista de chequeo para la verificación del cumplimiento de los principios de contrucción de sistemas seguros.
a), b), c) y e) Se verifican requisitos de menor privilegio de las aplicaciones.
d) No se cuenta con una revisión para controlar los derechos de acceso de otras aplicaciones.
f) El data center esta tercerizado y el proveedor cumple con los protocolos de acceso físico. Las redes de datos se encuentran segmentadas controlando el acceso lógico a los datos.</t>
  </si>
  <si>
    <t>Realizar las revisiones periodicas a los módulos de seguridad de las aplicaciones
Realizar revisión de las cuentas de servicio y administrador</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</si>
  <si>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</si>
  <si>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</si>
  <si>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</si>
  <si>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</si>
  <si>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</si>
  <si>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https://jepcolombia.sharepoint.com/:f:/r/SE/TI/SI/Documentos%20compartidos/01_Seguimiento%20SGSPI/04_Instrumento%20de%20evaluaci%C3%B3n%20MSPI/2024/Evidencias/T%C3%A9cnicas/T.1%20CONTROL%20DE%20ACCESO/T.1.4.2%20-%20Procedimiento%20de%20ingreso%20seguro?csf=1&amp;web=1&amp;e=qVML5j</t>
  </si>
  <si>
    <r>
      <t xml:space="preserve">Se cuenta con la  lista de chequeo para la verificación del cumplimiento de los principios de contrucción de sistemas seguros.
</t>
    </r>
    <r>
      <rPr>
        <sz val="11"/>
        <rFont val="Calibri"/>
        <family val="2"/>
        <scheme val="minor"/>
      </rPr>
      <t>a) No es claro el requerimiento.</t>
    </r>
    <r>
      <rPr>
        <sz val="11"/>
        <color rgb="FFFF0000"/>
        <rFont val="Calibri"/>
        <family val="2"/>
        <scheme val="minor"/>
      </rPr>
      <t xml:space="preserve">
</t>
    </r>
    <r>
      <rPr>
        <sz val="11"/>
        <rFont val="Calibri"/>
        <family val="2"/>
        <scheme val="minor"/>
      </rPr>
      <t>b) No se cuenta con este tipo de advertencias.
c) La aplicaciones no cuentan con mensajes de ayuda durante el procedimiento de ingreso, para así no facilitar el ingreso a un usuario no autorizado.
g) Se realiza el seguimiento por medio de la plataforma de microsoft defender y se declaran los eventos de seguridad cuando se detectan posibles violaciones de acceso con el uso de la cuenta de Microsoft de la Entidad.
h) Se verifica la existencia de un registro con la información solicitada.
i) se verifica el cumplimiento de este requisito
j) se verifica el cumplimiento de este requisito
d) No se revisa que no existan este tipo de mensajes.
k) y l) No se verifica la desconexión por inactividad</t>
    </r>
  </si>
  <si>
    <t>Implementar la advertencia general acerca de que solo los usuarios autorizados pueden acceder al computador.
Adicionar a la revisión, que el sistema no debe indicar qué parte de los datos de ingreso es correcta o incorrecta.(Anexo 3 Lista de chequeo)
Verificar que exista desconexión por inactividad. (Anexo 3 Lista de chequeo)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</si>
  <si>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</si>
  <si>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</si>
  <si>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</si>
  <si>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</si>
  <si>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evitar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</si>
  <si>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 xml:space="preserve">
https://jepcolombia.sharepoint.com/:f:/r/SE/TI/SI/Documentos%20compartidos/01_Seguimiento%20SGSPI/04_Instrumento%20de%20evaluaci%C3%B3n%20MSPI/2024/Evidencias/T%C3%A9cnicas/T.1%20CONTROL%20DE%20ACCESO/T.1.4.3%20-%20Sistema%20de%20gesti%C3%B3n%20de%20contrase%C3%B1as?csf=1&amp;web=1&amp;e=G1tVlj</t>
  </si>
  <si>
    <t>a) Al momento de la creación de las cuentas se genera un idientificador unico asociado al usuario, es necesario verificar que se entreguen contraseñas unicas temporales al momento de la creación y hacer el cambio obligatorio al primer inicio de sesión.
b) Se cuenta con la opción de autogestionar su contraseña, siempre y cuando cumpla con la política de contraseña definida por la entidad.
c) La política de contraseñas exige alta complejidad en las contraseñas asignadas.
d) Actualmente no se tiene parametrizado el cambio de contraseña obligatorio en el primer inicio de sesión.
e) Se tiene definida una periodicidad para el cambio de contraseña obligatorio cada 60 días.
f) Se tiene parametrizado el rehuso de las últimas 3 contraseñas asignadas.
g) Se tiene enmascaramiento en los campos de contraseña.
h) No se verifica si las contraseñas están separadas de los datos del sistema.
i) Todos los sistemas cuentan con protocolo seguro para la trasmisión de los datos.</t>
  </si>
  <si>
    <t>Parametrizar el cambio obligatorio en el primer inicio de sesión.
Revisar que las contraseñas se encuentren almacenadas de forma separada a los datos del sistema. (Anexo 3 Lista de chequeo)
Continuar la revisión del cumplimiento de los requisitos del módulo de seguridad y administación de usuarios.</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</si>
  <si>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</si>
  <si>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</si>
  <si>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</si>
  <si>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</si>
  <si>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</si>
  <si>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 xml:space="preserve">
https://jepcolombia.sharepoint.com/:f:/r/SE/TI/SI/Documentos%20compartidos/01_Seguimiento%20SGSPI/04_Instrumento%20de%20evaluaci%C3%B3n%20MSPI/2024/Evidencias/T%C3%A9cnicas/T.1%20CONTROL%20DE%20ACCESO/T.1.4.4%20-%20Uso%20de%20programas%20utilitarios%20privilegiados?csf=1&amp;web=1&amp;e=h9pMMb</t>
  </si>
  <si>
    <t>a) Los programas utilitarios implementados en la Entidad cuentan con procedimiento de autenticación independiente al de los sistemas de información.
b) Se encuentran independientes al software de la Entidad.
c) Se encuentra segregado el uso unicamente para los usuarios de mesa de ayuda.
d) La Entidad no hace uso de funciones especificas (ad hoc) dentro de los programas utilitarios.
e), f), g) e i) El uso de programas utilitarios se encuentra limitado solo para los usuarios de mesa de ayuda.
h) No se instalan programas utilitarios que no son necesarios.</t>
  </si>
  <si>
    <t>Documentar el inventario de programas utilitarios que se usan en la Entidad.</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</si>
  <si>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</si>
  <si>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</si>
  <si>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</si>
  <si>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</si>
  <si>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la gestión de los códigos fuente y librerías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</si>
  <si>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https://jepcolombia.sharepoint.com/SE/TI/SI/Documentos%20compartidos/Forms/AllItems.aspx?csf=1&amp;web=1&amp;e=h9pMMb&amp;CID=0c31c880%2Dc7c6%2D4233%2Db2e0%2D5326b0bf56ac&amp;FolderCTID=0x01200020CB0BA665C5774898CEC2F24C79E956&amp;id=%2FSE%2FTI%2FSI%2FDocumentos%20compartidos%2F01%5FSeguimiento%20SGSPI%2F04%5FInstrumento%20de%20evaluaci%C3%B3n%20MSPI%2F2024%2FEvidencias%2FT%C3%A9cnicas%2FT%2E1%20CONTROL%20DE%20ACCESO%2FT%2E1%2E4%2E5%20%2D%20Control%20de%20acceso%20a%20c%C3%B3digos%20fuente%20de%20programas&amp;viewid=2ba889e8%2Dad22%2D4c25%2D9bf8%2Daca65db7a099</t>
  </si>
  <si>
    <t xml:space="preserve">Se cuenta con la lista de chequeo para verificación del cumplimiento de los principios de contrucción de sistemas seguros:
a) Se estable la revisión de la depuración de código fuente.
b) En el proceso de actualización del marco normativo del SGSPI se contemplan los lineamientos asociados a la gestión del código fuente y librerías.
c) Se debe establecer el acceso restringido a las librerías fuente por parte del personal de soporte.
d) y g)Se verifica que los cambios en el producto, fueron planificados y documentados.
e) La Entidad cuenta con un listado de software base definio y autorizado para los equipos corporativos.
f) No se cuenta con la revisión de un log de auditoria para las acciones realizadas sobre las librerías y código fuente de los programas
</t>
  </si>
  <si>
    <t>Ajustar revisión de la depuración de código fuente a: ¿Se realizó limpieza al código fuente y librerías antes de su paso a producción? (Anexo 3)
Establecer el acceso restringido a las librerías fuente por parte del personal de soporte (Guía principos de construcción sistemas seguros)
Establecer que exista un log de auditoria para las acciones realizadas sobre las librerías y código fuente de los programas (Anexo 3)</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</si>
  <si>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</si>
  <si>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</si>
  <si>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</si>
  <si>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</si>
  <si>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</si>
  <si>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</si>
  <si>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</si>
  <si>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</si>
  <si>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</si>
  <si>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</si>
  <si>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 xml:space="preserve">
https://jepcolombia.sharepoint.com/:f:/r/SE/TI/SI/Documentos%20compartidos/01_Seguimiento%20SGSPI/04_Instrumento%20de%20evaluaci%C3%B3n%20MSPI/2024/Evidencias/T%C3%A9cnicas/T.2%20CRIPTOGRAFIA/T.2.1.1%20-%20Pol%C3%ADtica%20sobre%20el%20uso%20de%20controles%20criptogr%C3%A1ficos?csf=1&amp;web=1&amp;e=BBfJAn</t>
  </si>
  <si>
    <t>La política sobre el uso de controles criptográficos se encuentra definida en el Manual del Sistema de Gestión de Seguridad y Privacidad de la JEP númeral 14.4 (Página 18)
a) Se cuenta con el Manual del SGSPI, el cual fue aprobado por la alta dirección. También se implementan diferentes mecanismo de control criptográfico (VPN, cifrado de información en disco)
b) La valoración se realiza durante el proceso de selección de los mecanismos implementados en la Entidad.
c) Se cuenta con el cifrado de información almacenada en dispositivos extraibles, las comunicaciones se realizan utilizando protocolos seguros.
d) En el númeral 14.5 del manual del SGSPI, se establecen los lineamientos para la gestión de llaves critptográficas.
e) y f) La implementación, gestión de llaves criptográficas y definición de normas esta a cargo de la DTI.
g) Se tiene determinado el impacto y así mismo se socializa con las partes interesadas.</t>
  </si>
  <si>
    <t>Revisar y actualizar política de uso de controles criptrográficos</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</si>
  <si>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</si>
  <si>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</si>
  <si>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</si>
  <si>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</si>
  <si>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</si>
  <si>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https://jepcolombia.sharepoint.com/:f:/r/SE/TI/SI/Documentos%20compartidos/01_Seguimiento%20SGSPI/04_Instrumento%20de%20evaluaci%C3%B3n%20MSPI/2024/Evidencias/T%C3%A9cnicas/T.2%20CRIPTOGRAFIA/T.2.1.2%20-%20Gesti%C3%B3n%20de%20llaves?csf=1&amp;web=1&amp;e=BXeD15</t>
  </si>
  <si>
    <t xml:space="preserve">Se cuenta con la politica de  gestión de llaves criptográficas, establecida en Manual del SGSPI.
a) No se tiene establecido que se usen diferentes llaves para los diferentes sistemas y aplicaciones.
b) Se manejan llaves públicas para el acceso a las aplicaciones Web.
c) No se realiza comunicación con otros entidades, por lo cual no se intercambian llaves.
d) No se tiene establecido el procedimiento para el almacenamiento de llaves y el acceso a las mismas.
e) y f) Se tiene establecido que deben ser cambiadas anualmente o cada vez que se sospeche que han perdido su confidencialidad.
g), h), i), j) y k) No se tienen establecidos estos requerimientos.
</t>
  </si>
  <si>
    <t>Establecer el uso de diferentes llaves para cada uno de los sistemas y aplicaciones.
Establecer procedimiento para el almacenamiento de llaves y acceso a las mismas.
Establecer procedimiento para revocar las llaves, recuperar las llaves que estén perdidas o dañadas, hacer copias de respaldo de las llaves o archivarlas, destruir las llaves, registrar y auditar las actividades relacionadas con gestión de llaves.</t>
  </si>
  <si>
    <t>T.3</t>
  </si>
  <si>
    <t>Responsable de la seguridad física/Responsable de SI/Líderes de los procesos</t>
  </si>
  <si>
    <t>T.3.1</t>
  </si>
  <si>
    <t>Responsable de la seguridad física</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</si>
  <si>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</si>
  <si>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</si>
  <si>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</si>
  <si>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</si>
  <si>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</si>
  <si>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</si>
  <si>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</si>
  <si>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https://jepcolombia.sharepoint.com/SE/TI/SI/Documentos%20compartidos/Forms/AllItems.aspx?id=%2FSE%2FTI%2FSI%2FDocumentos%20compartidos%2F01%5FSeguimiento%20SGSPI%2F04%5FInstrumento%20de%20evaluaci%C3%B3n%20MSPI%2F2024%2FEvidencias%2FT%C3%A9cnicas%2FT%2E3%20SEGURIDAD%20FISICA%20Y%20DEL%20ENTORNO%2FT%2E3%2E1%2E1%20%2D%20Per%C3%ADmetro%20de%20seguridad%20f%C3%ADsica&amp;viewid=2ba889e8%2Dad22%2D4c25%2D9bf8%2Daca65db7a099</t>
  </si>
  <si>
    <t>Los procedimientos y protocolos relacionados con el perímetro de seguridad física se encuentran publicados en la intranet en la siguiente ruta: https://jepcolombia.sharepoint.com/sites/GSC/Documentos%20del%20Sistema%20de%20Calidad/Forms/AllItems.aspx?csf=1&amp;web=1&amp;e=edQZtZ&amp;CID=1738d859%2D5545%2D4c0e%2Da88f%2Dbd279d0011a1&amp;FolderCTID=0x012000469B402047144C4B9648BBD4739C0021&amp;id=%2Fsites%2FGSC%2FDocumentos%20del%20Sistema%20de%20Calidad%2FGesti%C3%B3n%20de%20seguridad%2C%20bienes%20y%20servicios&amp;viewid=34e7bf2e%2D260a%2D4721%2Dbdec%2D924e96ba3e27. 
Adicionalmente se cuenta con la estrategia de seguridad para la protecición de las personas y las instalaciones de la JEP, en donde se establece la formulación y ejecución de estrategias de seguridad enfocadas en controlar la seguridad física de las instalaciones y demás activos de la JEP.</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</si>
  <si>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</si>
  <si>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</si>
  <si>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</si>
  <si>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</si>
  <si>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</si>
  <si>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</si>
  <si>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</si>
  <si>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https://jepcolombia.sharepoint.com/SE/TI/SI/Documentos%20compartidos/Forms/AllItems.aspx?id=%2FSE%2FTI%2FSI%2FDocumentos%20compartidos%2F01%5FSeguimiento%20SGSPI%2F04%5FInstrumento%20de%20evaluaci%C3%B3n%20MSPI%2F2024%2FEvidencias%2FT%C3%A9cnicas%2FT%2E3%20SEGURIDAD%20FISICA%20Y%20DEL%20ENTORNO%2FT%2E3%2E1%2E2%20%2D%20Controles%20f%C3%ADsicos%20de%20entrada&amp;viewid=2ba889e8%2Dad22%2D4c25%2D9bf8%2Daca65db7a099</t>
  </si>
  <si>
    <t>Se cuenta con el Protocolo "Control de acceso físico a los centros de cableado":
a) Se establece que el personal autorizado para el ingreso a los centros de cableado y el personal de seguridad y vigilancia deben diligenciar la planilla control de ingresos al centro de cableado.
b) El personal autorizado informa a la Oficina Asesora de Seguridad y Protección mediante correo electrónico, que requiere el ingreso a los centros de cableado para acompañamiento por parte del personal de seguridad y vigilancia. Adicionalmente se cuenta con el control de ingreso a las instalaciones por medio de tarjeta.
c) Se tiene establecido el diligenciamiento del registro de ingreso.
d) Se tiene control de identificación para funcionarios, contratistas y visitantes, a los cuales se les indica portar la identificación de manera visible.
e) Se cumple el control por medio de los puntos establecidos en el protocolo "Control de acceso físico a los centros de cableado"
f) El acceso se encuetra controlado por medio de la tarjeta de ingreso a las instalaciones, y una vez  se retira el personal de las instalaciones se debe hacer entrega de la tarjeta.</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</si>
  <si>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</si>
  <si>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</si>
  <si>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</si>
  <si>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</si>
  <si>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</si>
  <si>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</si>
  <si>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https://jepcolombia.sharepoint.com/SE/TI/SI/Documentos%20compartidos/Forms/AllItems.aspx?id=%2FSE%2FTI%2FSI%2FDocumentos%20compartidos%2F01%5FSeguimiento%20SGSPI%2F04%5FInstrumento%20de%20evaluaci%C3%B3n%20MSPI%2F2024%2FEvidencias%2FT%C3%A9cnicas%2FT%2E3%20SEGURIDAD%20FISICA%20Y%20DEL%20ENTORNO%2FT%2E3%2E1%2E3%20%2D%20Seguridad%20de%20oficinas%2C%20recintos%20e%20instalaciones&amp;viewid=2ba889e8%2Dad22%2D4c25%2D9bf8%2Daca65db7a099</t>
  </si>
  <si>
    <t>a) En los pisos y oficinas “claves” se adoptan mecanismo de seguridad adicionales, como, por ejemplo, sistema de autenticación biométrica redundante, personal de seguridad y vigilancia adicional.
b) En los lugares donde se almacena información física, no existen “señales” que indiquen que este es un lugar critico donde se almacena información física de la JEP. Para un visitante, este lugar pasara como desapercibido.
c) Se cuenta con los procedimientos: JEP-PC-09-01 control de acceso físico a centros de cableado, JEP-PC-09-02 Protocolo de seguridad de eventos en la JEP, JEP-PC-09-03 Seguridad y protección en los desplazamientos, JEP-PT-09-03 Procedimiento  Control de ingreso salida y carnetización. En salas de audiencia se cuenta con medidas para la insonorización.
d) Se cuenta con las medidad de control de acceso para evitar que la información no sea accesible a personal no autorizado</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</si>
  <si>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</si>
  <si>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</si>
  <si>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</si>
  <si>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</si>
  <si>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</si>
  <si>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</si>
  <si>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https://jepcolombia.sharepoint.com/SE/TI/SI/Documentos%20compartidos/Forms/AllItems.aspx?id=%2FSE%2FTI%2FSI%2FDocumentos%20compartidos%2F01%5FSeguimiento%20SGSPI%2F04%5FInstrumento%20de%20evaluaci%C3%B3n%20MSPI%2F2024%2FEvidencias%2FT%C3%A9cnicas%2FT%2E3%20SEGURIDAD%20FISICA%20Y%20DEL%20ENTORNO%2FT%2E3%2E1%2E4%20%2D%20Protecci%C3%B3n%20contra%20amenazas%20externas%20y%20ambientales&amp;viewid=2ba889e8%2Dad22%2D4c25%2D9bf8%2Daca65db7a099</t>
  </si>
  <si>
    <t>Se cuenta con la estrategia de seguridad para la protecición de las personas y las instalaciones de la JEP, en donde se establece la formulación y ejecución de estrategias de seguridad enfocadas en controlar la seguridad física de las instalaciones y demás activos de la JEP. Se realizan estudios de seguridad con antecendentes, vulnerebilidades, riesgos inherentes, valoración de riesgos (información confidencial). De otro lado, se esta trabajando en el diseño e implementación del plan de continuidad del negocio</t>
  </si>
  <si>
    <t>Tener en cuenta en el plan de continudad del negocio los elementos de resiliencia para soportar la entrega de los servicios críticos de la entidad.</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</si>
  <si>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</si>
  <si>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</si>
  <si>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</si>
  <si>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</si>
  <si>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</si>
  <si>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</si>
  <si>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https://jepcolombia.sharepoint.com/SE/TI/SI/Documentos%20compartidos/Forms/AllItems.aspx?id=%2FSE%2FTI%2FSI%2FDocumentos%20compartidos%2F01%5FSeguimiento%20SGSPI%2F04%5FInstrumento%20de%20evaluaci%C3%B3n%20MSPI%2F2024%2FEvidencias%2FT%C3%A9cnicas%2FT%2E3%20SEGURIDAD%20FISICA%20Y%20DEL%20ENTORNO%2FT%2E3%2E1%2E5%20%2D%20Trabajo%20en%20%C3%A1reas%20seguras&amp;viewid=2ba889e8%2Dad22%2D4c25%2D9bf8%2Daca65db7a099</t>
  </si>
  <si>
    <t>Dentro del Manual de Sistema de Gestión de Seguridad y Privacidad de la Información de la JEP se cuenta con el control para Áreas seguras definido en la sección 16.1.1:
a) Se controla el acceso de ingreso únicamente al piso autorizado.
b) Se define en el protocolo "Control de acceso físico a los centros de cableado" el acompañamiento por parte del personal de seguridad para el trabajo en áreas seguras.
c) Se define en el protocolo "Control de acceso físico a los centros de cableado"  el  cierre del centro de cableado una vez finalizadas las actividades.
d) Dentro del procedimiento "Trabajo en áreas seguras" se establece el registro  dispositivo tecnológico.</t>
  </si>
  <si>
    <t>Establecer en el Procedimiento "Trabajo en áreas seguras " el no permitir el ingreso y uso de equipo fotográfico, de video, audio u otro equipo de grabación, tales como cámaras en dispositivos móviles, a menos que se cuente con autorización para ello. Adicional establecer el limite de la información que se comparte con el personal que requiere ingresar al un área segura.</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</si>
  <si>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</si>
  <si>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</si>
  <si>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</si>
  <si>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</si>
  <si>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https://jepcolombia.sharepoint.com/SE/TI/SI/Documentos%20compartidos/Forms/AllItems.aspx?id=%2FSE%2FTI%2FSI%2FDocumentos%20compartidos%2F01%5FSeguimiento%20SGSPI%2F04%5FInstrumento%20de%20evaluaci%C3%B3n%20MSPI%2F2024%2FEvidencias%2FT%C3%A9cnicas%2FT%2E3%20SEGURIDAD%20FISICA%20Y%20DEL%20ENTORNO%2FT%2E3%2E1%2E6%20%2D%20%C3%81reas%20de%20despacho%20y%20carga&amp;viewid=2ba889e8%2Dad22%2D4c25%2D9bf8%2Daca65db7a099</t>
  </si>
  <si>
    <t>Se cuenta con:
el procedimiento y el anexo JEP-PT-09-1 "Almacén, recepción y entrega de bienes e insumos", adicionalmente con el procedimiento JEP-PT-09-03 "Control ingreso, salida y carnetización" para el control de las áreas de despacho y carga. 
El control de ingreso a áreas especificas se realiza con el acompañamiento del personal de seguridad durante el desarrollo de las actividades y permanecia en las intalaciones.
El envio y recepción de equipos tecnológicos a las sedes territoriales se realiza a traves de la ventanilla unica por medio de la empresa 472</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</si>
  <si>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</si>
  <si>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</si>
  <si>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</si>
  <si>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</si>
  <si>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</si>
  <si>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</si>
  <si>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</si>
  <si>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</si>
  <si>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</si>
  <si>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r>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t>
    </r>
    <r>
      <rPr>
        <sz val="11"/>
        <rFont val="Calibri"/>
        <family val="2"/>
        <scheme val="minor"/>
      </rPr>
      <t xml:space="preserve">g) hacer seguimiento de las condiciones ambientales tales como temperatura y humedad, para determinar las condiciones que puedan afectar adversamente las instalaciones de procesamiento de información; </t>
    </r>
    <r>
      <rPr>
        <sz val="11"/>
        <color theme="1"/>
        <rFont val="Calibri"/>
        <family val="2"/>
        <scheme val="minor"/>
      </rPr>
      <t xml:space="preserve">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r>
  </si>
  <si>
    <t>https://jepcolombia.sharepoint.com/SE/TI/SI/Documentos%20compartidos/Forms/AllItems.aspx?id=%2FSE%2FTI%2FSI%2FDocumentos%20compartidos%2F01%5FSeguimiento%20SGSPI%2F04%5FInstrumento%20de%20evaluaci%C3%B3n%20MSPI%2F2024%2FEvidencias%2FT%C3%A9cnicas%2FT%2E3%20SEGURIDAD%20FISICA%20Y%20DEL%20ENTORNO%2FT%2E3%2E2%2E1%20%2D%20Ubicaci%C3%B3n%20y%20protecci%C3%B3n%20de%20los%20equipos&amp;viewid=2ba889e8%2Dad22%2D4c25%2D9bf8%2Daca65db7a099</t>
  </si>
  <si>
    <t xml:space="preserve">El servicio de Data center se encuentra tercerzado con el proveedor Claro, quien a su vez debe dar cumplimiento a lo especificado en el documento Anexo Técnico No. 1 - Especificaciones Técnicas Mínimas VF.pdf
a) Los equipos se encuentra ubucados en cada piso de las sedes y cada piso cuenta con personal de vigilancia.
b) Se encuentran áreas definidas para el procesamiento de información confidencial/sensible como los son: Despachos, UIA (Laboratorio Forense), Oficina asesora de atención a la ciudadania.
c) Se cuenta con el protocolo Control de acceso físico a los centros de cableado el cual define las acciones a seguir para el acceso de servidores públicos, contratistas o visitantes a las instalaciones de centros de cableado de la JEP.
d) La entidad cuenta con las tablas de retención documental, en donde se establece la clasificación de los activos de información, y así mismo el nivel de proteción requerido.
e) La Entidad cuenta con el  Comité Operativo de Emergencias - COE- y la Brigada de Emergencias, conformado mediante resolución 904 de 2024.
f) Se cuenta con la Política de escritorio limpio y pantalla limpia, la cual establece Los usuarios internos deben reducir el daño causado en equipos de cómputo por acciones 
inadecuadas (consumo de alimentos y/o bebidas, obstrucción de ventilación, ubicación 
inadecuada, entre otros). Adicionalmente se cuenta con la circular 13 de 2018
g) y j) El centro de datos se encuentra tercerizado por medio del proveedor Claro, el cual es el encargado de garantizar las condiciones ambientales y controles de fuga de información.
h) Las sedes cuentan con una estrategia de seguridad integral para la protección contra posibles afectaciones eléctricas, incluyendo los equipos y centros especificos de procesamiento de datos.
i) No aplica este control teniendo en cuenta que los equipos se encuentran ubicados en las sedes.
</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</si>
  <si>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</si>
  <si>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</si>
  <si>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</si>
  <si>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</si>
  <si>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</si>
  <si>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</si>
  <si>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https://jepcolombia.sharepoint.com/SE/TI/SI/Documentos%20compartidos/Forms/AllItems.aspx?id=%2FSE%2FTI%2FSI%2FDocumentos%20compartidos%2F01%5FSeguimiento%20SGSPI%2F04%5FInstrumento%20de%20evaluaci%C3%B3n%20MSPI%2F2024%2FEvidencias%2FT%C3%A9cnicas%2FT%2E3%20SEGURIDAD%20FISICA%20Y%20DEL%20ENTORNO%2FT%2E3%2E2%2E2%20%2D%20Servicios%20de%20suministro&amp;viewid=2ba889e8%2Dad22%2D4c25%2D9bf8%2Daca65db7a099</t>
  </si>
  <si>
    <t>Se cuenta con protección electrica de los equipos de computo y se meneja una red electrica regulada.
Estos temas son controlados por la Subdirección Administrativa y financiera y se rige por la ley 142 de 1994</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</si>
  <si>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</si>
  <si>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</si>
  <si>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</si>
  <si>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</si>
  <si>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</si>
  <si>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</si>
  <si>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https://www.jep.gov.co/Lists/VigenciasL/DispForm.aspx?ID=235</t>
  </si>
  <si>
    <t>Durante la vigencia 2024 se adelanto el proceso JEP-IPI-012-2024, con objeto: "ADECUAR EL CABLEADO ESTRUCTURADO Y ELÉCTRICO REGULADO EXISTENTE Y SUMINISTRAR EL REQUERIDO EN LA SEDE Y LAS OFICINAS DE LA JURISDICCIÓN ESPECIAL PARA LA PAZ - JEP".
Dentro de las evidencias se aportan las especificaciones técnicas del proceso</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</si>
  <si>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</si>
  <si>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</si>
  <si>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</si>
  <si>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</si>
  <si>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</si>
  <si>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</si>
  <si>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https://jepcolombia.sharepoint.com/SE/TI/SI/Documentos%20compartidos/Forms/AllItems.aspx?id=%2FSE%2FTI%2FSI%2FDocumentos%20compartidos%2F01%5FSeguimiento%20SGSPI%2F04%5FInstrumento%20de%20evaluaci%C3%B3n%20MSPI%2F2024%2FEvidencias%2FT%C3%A9cnicas%2FT%2E3%20SEGURIDAD%20FISICA%20Y%20DEL%20ENTORNO%2FT%2E3%2E2%2E4%20%2D%20Mantenimiento%20de%20equipos&amp;viewid=2ba889e8%2Dad22%2D4c25%2D9bf8%2Daca65db7a099</t>
  </si>
  <si>
    <t>Se cuenta con el procedimiento "Mantenimiento de software y hardware" el cual  busca garantizar el adecuado funcionamiento del software y hardware utilizado en los diferentes procesos de la Jurisdicción Especial para la Paz – JEP, mediante la realización del mantenimiento preventivo y correctivo para este tipo de activo.
a) Se establece en el procedimiento el diseñar el plan de mantenimiento preventivo y/o correctivo.
b) Las actividades de soporte están a cargo de Área de Gestión de soporte y servicio de TI - Mesa de ayuda de TI.
c) Se estable el registro de los mantenimientos. Estos son documentados por medio de la herramienta de mesa de ayuda.
d) Se controla a traves de la firma de los acuerdos de confidencialidad, tanto para personal interno como externo, para los casos en los que sea necesario realizar mantenimiento de los equipos.
e) Es parte del mantenimiento de los equipos, realizar revisiones periodicas, mantenimiento preventivo, instalación de software de seguridad y reparaciones oportunas.
f) Dentro del proceso de mantenimiento se valida la solución brindada con el fin de garantizar el correcto funcionamiento de los equipos.</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</si>
  <si>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</si>
  <si>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</si>
  <si>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</si>
  <si>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</si>
  <si>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</si>
  <si>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t>
  </si>
  <si>
    <t>https://jepcolombia.sharepoint.com/SE/TI/SI/Documentos%20compartidos/Forms/AllItems.aspx?id=%2FSE%2FTI%2FSI%2FDocumentos%20compartidos%2F01%5FSeguimiento%20SGSPI%2F04%5FInstrumento%20de%20evaluaci%C3%B3n%20MSPI%2F2024%2FEvidencias%2FT%C3%A9cnicas%2FT%2E3%20SEGURIDAD%20FISICA%20Y%20DEL%20ENTORNO%2FT%2E3%2E2%2E5%20%2D%20Retiro%20de%20activos&amp;viewid=2ba889e8%2Dad22%2D4c25%2D9bf8%2Daca65db7a099</t>
  </si>
  <si>
    <t>Se cuenta con un procedimiento "Control de ingreso y salida de personas y elementos de la JEP" para retiro de activos el cual especifica el uso del formulario de sharepoint (https://jepcolombia.sharepoint.com/SE/DAF/SDRFI/SDEE/Lists/httpsjepcolombiasharepointcomSEDAFSDRFISDEEListsSa/Item/newifs.aspx?List=6a4fd1aa-e99e-4c55-bcdd-36a90012d85c&amp;Source=https://jepcolombia.sharepoint.com/SE/DAF/SDRFI/SDEE/Lists/httpsjepcolombiasharepointcomSEDAFSDRFISDEEListsSa/AllItems.aspx&amp;ContentTypeId=0x01001F1A273C9ED841458059069F3B88C9E5&amp;RootFolder=/SE/DAF/SDRFI/SDEE/Lists/httpsjepcolombiasharepointcomSEDAFSDRFISDEEListsSa), se anexa reporte de solicitudes.
a) La oficina asesora de seguirdad y proteción es el área encargada de autorizar el retiro de bienes de propiedad de la JEP.
b) Unicamente se puede realizar el retiro de los activos en la fecha en la que se establce en el formulario de sharepoint. En caso de no realizarse el retiro en la fecha establecida es necesario realizar una nueva solicitud.
c) El registro del retiro de activos se lleva por medio del formulario de sharepoint, y si devolución es controlada por medio del proceso de desvinculación de los funcionarios.
d) El área de almacen lleva el registro con la información de los funcionarios que poseen algún bien de la Entidad.</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</si>
  <si>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</si>
  <si>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</si>
  <si>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</si>
  <si>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</si>
  <si>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</si>
  <si>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</si>
  <si>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https://jepcolombia.sharepoint.com/SE/TI/SI/Documentos%20compartidos/Forms/AllItems.aspx?id=%2FSE%2FTI%2FSI%2FDocumentos%20compartidos%2F01%5FSeguimiento%20SGSPI%2F04%5FInstrumento%20de%20evaluaci%C3%B3n%20MSPI%2F2024%2FEvidencias%2FT%C3%A9cnicas%2FT%2E3%20SEGURIDAD%20FISICA%20Y%20DEL%20ENTORNO%2FT%2E3%2E2%2E6%20%2D%20Seguidad%20de%20equipos%20y%20activos%20fuera%20de%20las%20instalaciones&amp;viewid=2ba889e8%2Dad22%2D4c25%2D9bf8%2Daca65db7a099</t>
  </si>
  <si>
    <r>
      <t xml:space="preserve">Se cuenta con las directrices definidas en el Manual Sistema de Gestión de Seguridad y  Privacidad de la Información (SGSPI) en el númeral 16.3 Seguridad de equipos y activos fuera de las instalaciones.
a) Se establece que en ninguna circunstancia los equipos de cómputo portátiles pueden ser dejados desatendidos en lugares públicos o a la vista, en el caso que esté siendo transportado en un vehículo.
b) se establece que los equipos de cómputo portátiles siempre deben ser llevados como equipaje de mano y se debe tener especial cuidado de no exponerlos a fuertes campos electromagnéticos, vibraciones o golpes.
c) No se cuenta con un análisis de riesgo para el trabajo remoto. Sin embargo se controla la comunicación de a la oficina por medio de VPN, los equipos cumplen las mismas políticas de escritorio limpio y se cuenta con la política de teletrabajo.
</t>
    </r>
    <r>
      <rPr>
        <sz val="11"/>
        <rFont val="Calibri"/>
        <family val="2"/>
        <scheme val="minor"/>
      </rPr>
      <t>d) Se tiene el registro actualizado de el personal al que se le asigna el equipo, sin embargo los equipos no se comparten entre diferentes persona.</t>
    </r>
  </si>
  <si>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</si>
  <si>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</si>
  <si>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</si>
  <si>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</si>
  <si>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</si>
  <si>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https://jepcolombia.sharepoint.com/SE/TI/SI/Documentos%20compartidos/Forms/AllItems.aspx?id=%2FSE%2FTI%2FSI%2FDocumentos%20compartidos%2F01%5FSeguimiento%20SGSPI%2F04%5FInstrumento%20de%20evaluaci%C3%B3n%20MSPI%2F2024%2FEvidencias%2FT%C3%A9cnicas%2FT%2E3%20SEGURIDAD%20FISICA%20Y%20DEL%20ENTORNO%2FT%2E3%2E2%2E7%20%2D%20Disposici%C3%B3n%20segura%20o%20reutilizaci%C3%B3n%20de%20equipos&amp;viewid=2ba889e8%2Dad22%2D4c25%2D9bf8%2Daca65db7a099</t>
  </si>
  <si>
    <t xml:space="preserve">Se cuenta con el documento "Borrado seguro de la información", el cual se definen los lineamientos para asegurar que cualquier información, dato sensible o software con licencia de propiedad de la Jurisdicción Especial para la Paz - JEP haya sido retirado o sobrescrito en forma segura antes de la disposición o reúso del medio de almacenamiento.
a) Se esta en proceso para la encriptación de los discos externos de la Entidad, por medio del aplicativo symantec Encryption. Adicionalmente se realiza el cifrado de los discos internos por medio de la herramienta bitlocker y es desplegada a través de la herramienta Intune.
b) El aplicativo de symantec Encryption usa AES 256 y el aplicativo bitlocker usa AES 128 en modo CBC.
c) Para el cifrado de discos externos se almacenan las llaves de cifrado en el aplicativo PAM de Symantec.
</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</si>
  <si>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</si>
  <si>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</si>
  <si>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</si>
  <si>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</si>
  <si>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</si>
  <si>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https://jepcolombia.sharepoint.com/SE/TI/SI/Documentos%20compartidos/Forms/AllItems.aspx?id=%2FSE%2FTI%2FSI%2FDocumentos%20compartidos%2F01%5FSeguimiento%20SGSPI%2F04%5FInstrumento%20de%20evaluaci%C3%B3n%20MSPI%2F2024%2FEvidencias%2FT%C3%A9cnicas%2FT%2E3%20SEGURIDAD%20FISICA%20Y%20DEL%20ENTORNO%2FT%2E3%2E2%2E8%20%2D%20Equipos%20de%20usuario%20desatendidos&amp;viewid=2ba889e8%2Dad22%2D4c25%2D9bf8%2Daca65db7a099</t>
  </si>
  <si>
    <t>En la manual Sistema de Gestión de Seguridad y Privacidad de la Información se tiene:
a) Se establece que la DTI configura el bloqueo de sesión automático, después de la inactividad del usuario de cinco (5) minutos. Esta configuración se ecuentra configurada por medio de la política de Directorio Activo.
b) y c) Todos los usuarios internos deben bloquear la sesión de su estación de trabajo en el momento en que se ausenten de la misma, de forma tal que solo se pueda desbloquear con el esquema de autenticación autorizado. Cuando finalice la jornada laboral, se deben cerrar todas las aplicaciones y dejar los equipos de cómputo apagados o en hibernación.</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</si>
  <si>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</si>
  <si>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</si>
  <si>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</si>
  <si>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</si>
  <si>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</si>
  <si>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</si>
  <si>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https://jepcolombia.sharepoint.com/SE/TI/SI/Documentos%20compartidos/Forms/AllItems.aspx?id=%2FSE%2FTI%2FSI%2FDocumentos%20compartidos%2F01%5FSeguimiento%20SGSPI%2F04%5FInstrumento%20de%20evaluaci%C3%B3n%20MSPI%2F2024%2FEvidencias%2FT%C3%A9cnicas%2FT%2E3%20SEGURIDAD%20FISICA%20Y%20DEL%20ENTORNO%2FT%2E3%2E2%2E9%20%2D%20Pol%C3%ADtica%20de%20escritorio%20limpio%20y%20pantalla%20limpia&amp;viewid=2ba889e8%2Dad22%2D4c25%2D9bf8%2Daca65db7a099</t>
  </si>
  <si>
    <t>Se cuenta con la política de escritorio limpio y pantalla limpia, la cual esta definida en el manual del Sistema de Gestión de Seguiridad y Privacidad de la Información:
a) Se especifica que con el fin de evitar pérdidas, daños o accesos no autorizados a la información, todos los usuarios internos, deben mantener la información sensible (información pública clasificada e 
información pública reservada) de manera segura, cuando sus puestos de trabajo se 
encuentren desatendidos o en horarios no laborales.
b)  Se define que todos los usuarios internos deben bloquear la sesión de su estación de trabajo en el momento en que se ausenten de la misma, de forma tal que solo se pueda desbloquear con el esquema de autenticación autorizado. Cuando finalice la jornada laboral, se deben cerrar todas las aplicaciones y dejar los equipos de cómputo apagados o en hibernación. Adicionalmente la DTI configura el bloqueo de sesión automático, después de la inactividad del usuario de cinco (5) minutos.
c) Las únicas fotocopiadoras autorizadas son las que se encuentran ubicadas en cada uno de los pisos de la sede y pueden ser configuradas por el personal de mesa de ayuda, se encuetran bloqueadas por un pin de seguridad asociado a cada usuario. 
d) Se controla que la impresión se ejecute unicaménte en el momento que se ingresa el PIN en la impresora.</t>
  </si>
  <si>
    <t xml:space="preserve">Adicionar las siguientes directrices en la política de escritorio limpio y pantalla limpia:
Evitar el uso no autorizado de fotocopiadoras y otra tecnología de reproducción (escáneres, cámaras digitales).
Establecer que los medios que contienen información sensible o clasificada se deben retirar de las impresoras inmediatamente. </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</si>
  <si>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</si>
  <si>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</si>
  <si>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</si>
  <si>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</si>
  <si>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</si>
  <si>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</si>
  <si>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</si>
  <si>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</si>
  <si>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</si>
  <si>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https://jepcolombia.sharepoint.com/SE/TI/SI/Documentos%20compartidos/Forms/AllItems.aspx?id=%2FSE%2FTI%2FSI%2FDocumentos%20compartidos%2F01%5FSeguimiento%20SGSPI%2F04%5FInstrumento%20de%20evaluaci%C3%B3n%20MSPI%2F2024%2FEvidencias%2FT%C3%A9cnicas%2FT%2E4%20SEGURIDAD%20DE%20LAS%20OPERACIONES%2FT%2E4%2E1%2E1%20%2D%20Procedimienos%20de%20operaci%C3%B3n%20documentados&amp;viewid=2ba889e8%2Dad22%2D4c25%2D9bf8%2Daca65db7a099</t>
  </si>
  <si>
    <t>Se cuenta "CHECKLIST PARA LA VERIFICACIÓN DE CUMPLIMIENTO  DE LOS PRINCIPIOS DE CONSTRUCCIÓN DE SISTEMAS SEGUROS".
a) Falta definir la exigencia del documento de instalación.
b) Falta definir la exigencia de los manuales de administración.
c) Se tiene establecido que se revisen las políticas de copias de respaldo.
e) Falta definir la exigencia de los manuales de manejo de errores.
f) Falta definir la exigencia del protocolo de escalamiento para la solución de fallas.
h) Falta definir la exigencia de los manuales de administración, en el que se especifique el procedimiento de reinicio y recuperación.
i) Se tiene establecido la revisión de la existencia de registro de auditoria de los sistemas.
j) Depende de la necesidad de cada sistema y es establecido por cada uno de los líderes.</t>
  </si>
  <si>
    <t>Adicionar las siguientes revisiones:
* Exigencia del documento de instalación.
* Exigencia de los manuales de administración.
* Exigencia de los manuales de manejo de errores.
* Exigencia de protocolo de escalamiento para la solución de fallas.</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</si>
  <si>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</si>
  <si>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</si>
  <si>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</si>
  <si>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</si>
  <si>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</si>
  <si>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https://jepcolombia.sharepoint.com/SE/TI/SI/Documentos%20compartidos/Forms/AllItems.aspx?id=%2FSE%2FTI%2FSI%2FDocumentos%20compartidos%2F01%5FSeguimiento%20SGSPI%2F04%5FInstrumento%20de%20evaluaci%C3%B3n%20MSPI%2F2024%2FEvidencias%2FT%C3%A9cnicas%2FT%2E4%20SEGURIDAD%20DE%20LAS%20OPERACIONES%2FT%2E4%2E1%2E2%20%2D%20Gesti%C3%B3n%20de%20cambios&amp;viewid=2ba889e8%2Dad22%2D4c25%2D9bf8%2Daca65db7a099</t>
  </si>
  <si>
    <t>Se cuenta con el procedimiento "Gestión de cambios"
a) Se tiene establecido dentro del procedimiento la identificación de la prioridad del cambio.
b) Los cambios deben seguir el flujo establecido en el procedimiento.
c) Se debe realizar un análisis y clasificación del impacto del cambio 
d) Se cuenta con el procedimiento.
e) Se verifica durante la sesión del comite de gestió de cambio
f) Dentro del procedimiento se exige la comunicación al comite de gestión del cambio
g) Se exige procedimiento de rollback en caso de presentarse fallas en el cambio
h) Se especifica dentro del procedimiento de Gestión de cambios</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</si>
  <si>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</si>
  <si>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</si>
  <si>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</si>
  <si>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</si>
  <si>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</si>
  <si>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https://jepcolombia.sharepoint.com/SE/TI/SI/Documentos%20compartidos/Forms/AllItems.aspx?id=%2FSE%2FTI%2FSI%2FDocumentos%20compartidos%2F01%5FSeguimiento%20SGSPI%2F04%5FInstrumento%20de%20evaluaci%C3%B3n%20MSPI%2F2024%2FEvidencias%2FT%C3%A9cnicas%2FT%2E4%20SEGURIDAD%20DE%20LAS%20OPERACIONES%2FT%2E4%2E1%2E3%20%2D%20Gesti%C3%B3n%20de%20capacidad&amp;viewid=2ba889e8%2Dad22%2D4c25%2D9bf8%2Daca65db7a099</t>
  </si>
  <si>
    <t>Se cuenta con el procedimiento "Gestión de la capacidad":
a) El procedimiento no se especifica actividades para la eliminación de datos obsoletos.
b) El procedimiento no especfica el flujo para el cierre de aplicaciones.
c) y d) El procedimiento no exige optimización de procesos o consultas.
e) No se cuenta con restricciones de ancho de banda
Dentro del procedimiento se cuenta con el rango crítico de capacidad para cada elemento de infraestructura.</t>
  </si>
  <si>
    <t>Ajustar el procedimiento "Gestión de capacidad" para que incluya los siguientes requisitos: 
* Eliminación de datos obsoletos.
* Proceso para realizar cierre definitivo de aplicaciones.
* Optimización de cronogramas y procesos de lotes.
* Optimización de las consultas de bases de datos o lógicas de las aplicaciones.
* Realizar una negación o restricción de ancho de banda a servicios ávidos de recursos. 
* Actualizar indicadores y parámetros con el área de infraestructura.</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</si>
  <si>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</si>
  <si>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</si>
  <si>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</si>
  <si>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</si>
  <si>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deben copiar en el ambiente del sistema de pruebas, a menos que se suministren controles equivalentes para el sistema de pruebas </t>
  </si>
  <si>
    <t>https://jepcolombia.sharepoint.com/SE/TI/SI/Documentos%20compartidos/Forms/AllItems.aspx?id=%2FSE%2FTI%2FSI%2FDocumentos%20compartidos%2F01%5FSeguimiento%20SGSPI%2F04%5FInstrumento%20de%20evaluaci%C3%B3n%20MSPI%2F2024%2FEvidencias%2FT%C3%A9cnicas%2FT%2E4%20SEGURIDAD%20DE%20LAS%20OPERACIONES%2FT%2E4%2E1%2E4%20%2D%20Separaci%C3%B3n%20de%20los%20ambientes%20de%20desarrollo%2C%20pruebas%20y%20operaci%C3%B3n&amp;viewid=2ba889e8%2Dad22%2D4c25%2D9bf8%2Daca65db7a099</t>
  </si>
  <si>
    <t>Se cuenta la Política de desarrollo seguro y con los procedimientos "principio de contrucción de sistemas seguros" y "Gestión de cambios"
Se esta trabajando en la actualización del documento "Principios de construcción de sistemas seguros".
a) Se define el procedimiento "Gestión de cambios", en donde se establecen los lineamientos para pasar desarrollos a producción.
b) En la nueva versión del documento "Principios de construcción de sistemas segurios" se establece la revisión que los ambientes de producción y desarrollo se encuentren separados.
c) Dentro de la política se establece el lineamiento de realizar pruebas unitarias e integrales y aplicar el procedimiento de contral de cambios para el paso al ambiente productivo.
d) no se tienen definidas las excepciones para probar en ambiente operacional.
e)En la nueva versión del documento "Principios de construcción de sistemas segurios" se define la eliminación de aplicativos que no son necesarios en los servidores.
f) No se tienen definido el uso de usuarios diferentes para cada uno de los ambientes.
g) Se establece en el manual "Sistema de Gestión de Seguridad y  Privacidad de la Información (SGSPI)" en el numeral 14.9.5 Datos de pruebas, los lineamientos del uso de datos sensibles en ambientes de prueba.</t>
  </si>
  <si>
    <t>Definir los casos de excepción para la realización de pruebas en ambiente productivo.
Definir el uso de usuarios distintos para cada ambiente</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</si>
  <si>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</si>
  <si>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</si>
  <si>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</si>
  <si>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</si>
  <si>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</si>
  <si>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</si>
  <si>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</si>
  <si>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</si>
  <si>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</si>
  <si>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c)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</si>
  <si>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https://jepcolombia.sharepoint.com/SE/TI/SI/Documentos%20compartidos/Forms/AllItems.aspx?id=%2FSE%2FTI%2FSI%2FDocumentos%20compartidos%2F01%5FSeguimiento%20SGSPI%2F04%5FInstrumento%20de%20evaluaci%C3%B3n%20MSPI%2F2024%2FEvidencias%2FT%C3%A9cnicas%2FT%2E4%20SEGURIDAD%20DE%20LAS%20OPERACIONES%2FT%2E4%2E2%2E1%20%2D%20Controles%20contra%20c%C3%B3digos%20maliciosos&amp;viewid=2ba889e8%2Dad22%2D4c25%2D9bf8%2Daca65db7a099</t>
  </si>
  <si>
    <t>Se cuenta con el manual "Sistema de Gestión de Seguridad y Privacidad de la Información" en este se establece que:
a) La Jurisdicción Especial para la Paz - JEP controla la instalación de software en sistemas operativos por medio del procedimiento Instalación de software. La instalación de software solo se puede realizar con permisos de usuario administrador este a su vez es custodiado por la DTI. Las solicitudes de software diferente al base, son gestionadas a traves de la mesa de ayuda de TI.
b) Se cuenta con inventario de software base que es el autorizado para instalar en las máquinas corporativas. Las solicitudes de instalación de software son analizadas por la DTI y con base en el resultado de la evaluación se emite el concepto de viabilidad de la instalación.
c) Se tiene establecido y controlado el acceso a páginas de internet dependiendo de la categoria, esto se realiza a traves del WAF.
d) A traves de las herramientas de seguridad de Microsoft (Defender e Intune) se identifican y alertan las posibles amenazas de seguridad asociadas a la recepción de archivos sospechosos, y con base en esta información se realiza el análisis y gestión correspondiente.
e) Se realizan escaneos periodicos a los servidores/aplicaciones para identificar las vulnerabilidades y gestionar la remediación de las mismas.
f) Se realiza el análisis de acuerdo con las solicitudes de intalación de software, generadas por mesa de ayuda, pero a la fecha no se cuenta con el listado general del software instalado en los equipos corporativos.
g) La entidad cuenta con la herramienta de Microsoft defender para la detección de código malicioso en los equipos de usuarios, con sistemas operativos Microsoft. Estas alertas se consolidan y gestionan en la plataforma. Esta herramienta hace revisión de los correos electrónicos antes de que lleguen a los destinatarios.
h) Se cuenta con el procedimiento "Gestión de Incidentes" en el cual  se establecen las actividades necesarias para la detección, registro y clasificación de los incidentes y/o eventos de seguridad; junto con el análisis, investigación, contención y erradicación 
del mismo, definiendo así un plan de recuperación de aquellos incidentes que afecten la confidencialidad, integridad, disponibilidad de la información y sus activos asociados. Se hace formación constante a los funcionarios, con el fin de socializar las técnicas de ciberataque y prevenir la materialización de riesgos de seguridad.
i) La Entidad cuenta con el BIA y el procedimiento de DRP y Continuidad del negocio en el que se especifica el flujo para la recuperación de ataques de software malicioso. Adicionalmente esta establecido el procedimiento "Gestión de copias de respaldo".
j) Se encuentra definido que el oficial de seguridad este incrito en grupos de reporte de incidentes a nivel nacional. Adicional se cuenta con el procedimiento "Gestión de incidentes" en donde se describen los diferentes entes gubernamentales con los que se relaciona la entidad. 
k) Se utilizan fuentes confiables para la obtención de la información de los boletines de seguridad, debido a que son entes oficiales en esta frente.
l) La Entidad cuenta con los procedimientos "Gestión de incidentes", "Copias de respaldo" y "DRP", adicionalmente se tiene redundancia en los sistemas Core para garantizar la operación de la Entidad.</t>
  </si>
  <si>
    <t>Generar listado de software instalado en las máquinas (Intune), para gestionar con las partes involucradas lo correspondiente al software no autorizado.</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</si>
  <si>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</si>
  <si>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</si>
  <si>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</si>
  <si>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</si>
  <si>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</si>
  <si>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</si>
  <si>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</si>
  <si>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</si>
  <si>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que las copias de respaldo se deben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que los medios de respaldo se deben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</si>
  <si>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https://jepcolombia.sharepoint.com/SE/TI/SI/Documentos%20compartidos/Forms/AllItems.aspx?id=%2FSE%2FTI%2FSI%2FDocumentos%20compartidos%2F01%5FSeguimiento%20SGSPI%2F04%5FInstrumento%20de%20evaluaci%C3%B3n%20MSPI%2F2024%2FEvidencias%2FT%C3%A9cnicas%2FT%2E4%20SEGURIDAD%20DE%20LAS%20OPERACIONES%2FT%2E4%2E3%2E1%20%2D%20Respaldo%20de%20informaci%C3%B3n&amp;viewid=2ba889e8%2Dad22%2D4c25%2D9bf8%2Daca65db7a099</t>
  </si>
  <si>
    <r>
      <t xml:space="preserve">Se cuenta con las siguientes directrices:
a) Se cuenta con el procedimiento "Gestión de copias de respaldo" el cual define las actividades para garantizar la integridad y disponibilidad de la información de la Jurisdicción Especial para la Paz – JEP, mediante la ejecución de copias de 
respaldo o de seguridad.
b) En el anexo técnico establecido con el proveedor del Data Center se definen las frecuencias y tipos de resplado.
c) En el anexo técnico establecio con el proveedor del Data Center se define el almacenamiento de una copia por medio de un servicio de custodia externo.
d)  El proveedor del Data Center deberá responder por la seguridad, disponibilidad e integridad de los medios y la custodia de los 
mismos.
e) Se cuenta con el indicador trimestral 100% de la totalidad de las restauraciones para todos los servicios, sistemas de 
información, bases de datos, aplicaciones, almacenamiento y máquinas virtuales de producción.
</t>
    </r>
    <r>
      <rPr>
        <sz val="11"/>
        <rFont val="Calibri"/>
        <family val="2"/>
        <scheme val="minor"/>
      </rPr>
      <t>f) no se tienen establecidos situaciones de confidencialidad de las copias</t>
    </r>
  </si>
  <si>
    <t>Se debe verificar el cumplimiento del indicador.
Definir las situaciones en las que se debe aplicar confidencialidad (cifrado) de las copias.</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</si>
  <si>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</si>
  <si>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</si>
  <si>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</si>
  <si>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</si>
  <si>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</si>
  <si>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</si>
  <si>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</si>
  <si>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f)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</si>
  <si>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https://jepcolombia.sharepoint.com/SE/TI/SI/Documentos%20compartidos/Forms/AllItems.aspx?id=%2FSE%2FTI%2FSI%2FDocumentos%20compartidos%2F01%5FSeguimiento%20SGSPI%2F04%5FInstrumento%20de%20evaluaci%C3%B3n%20MSPI%2F2024%2FEvidencias%2FT%C3%A9cnicas%2FT%2E4%20SEGURIDAD%20DE%20LAS%20OPERACIONES%2FT%2E4%2E4%2E1%20%2D%20Registro%20de%20eventos&amp;viewid=2ba889e8%2Dad22%2D4c25%2D9bf8%2Daca65db7a099</t>
  </si>
  <si>
    <t>Se cuenta con la lista de chequeo para verificar el cumplimiento de los principios de construcción de sistemas seguros, en este se revisa:
a) Se debe identificar el usuario con el ID asociado.
b) Se cuenta con el log de eventos de los Sistemas y de las aplicaciones
c) Dentro del registro de eventos se cuenta con el detalle de la hora y fecha de los eventos.
d) Dentro de los registros de los log de los sistemas se cuenta con la ubicación (dirección IP) desde donde se ejecuta el evento.
e) Se cuenta con el registro de intentos de acceso exitosos / no exitosos.(Fecha, hora, usuario, evento).
g) Dentro de los registros se cuenta con los eventos de cambios de configuración del sistema.
h) En los logs se cuenta con la información del perfil asignado a los sistemas. Así mismo los privilegios se encuentran asociados al tipo de perfil.
i) Actualmente se cuenta con la suite de Microsoft, que realiza la transformación de los datos para el correcto entendimiento y gestión asociada.
j) Se cuenta con la auditoria y registro de usuarios y tipo de acción ejecutada a nivel de base de datos y de utilidades de Microsoft.
k) Se registra a nivel de logs de eventos la dirección y protocolos de red utilizados para el acceso. 
l) Se cuenta con la definición de alarmas para los eventos relacionados con el acceso a los sistemas, ej: intento de conexión fallidos, contraseña caducada, usuario inactivo, etc.
m) Se administra directamente con la herramienta de antiviurus Microsoft Defender. Esta herramienta genera las alertas de activación e inactivación en caso de presentarse
n) Se cuenta con el registro de transacciones ejecutadas por los usuarios en las aplicaciones y sistemas</t>
  </si>
  <si>
    <t xml:space="preserve">Incluir en la lista de chequeo para verificar el cumplimiento de los principios de construcción de sistemas seguros:
* Verificar que se identifique el dispositivo o ubicación, si es posible, e identificador del sistema.
* Verificar que se registren los cambios a la configuración del sistema.
Exigir la revisión del registro en la que se incluya la ubicación o el dispositivo.
Definir los controles para definir los archivos a los que se tuvo acceso, y el tipo de acceso y establecer las direcciones y protocolos de red; </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</si>
  <si>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</si>
  <si>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</si>
  <si>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</si>
  <si>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</si>
  <si>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</si>
  <si>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https://jepcolombia.sharepoint.com/SE/TI/SI/Documentos%20compartidos/Forms/AllItems.aspx?id=%2FSE%2FTI%2FSI%2FDocumentos%20compartidos%2F01%5FSeguimiento%20SGSPI%2F04%5FInstrumento%20de%20evaluaci%C3%B3n%20MSPI%2F2024%2FEvidencias%2FT%C3%A9cnicas%2FT%2E4%20SEGURIDAD%20DE%20LAS%20OPERACIONES%2FT%2E4%2E4%2E2%20%2D%20Protecci%C3%B3n%20de%20la%20informaci%C3%B3n%20de%20registro&amp;viewid=2ba889e8%2Dad22%2D4c25%2D9bf8%2Daca65db7a099</t>
  </si>
  <si>
    <t xml:space="preserve">Los lineamientos se encuentran definidos en el Manual SGSPI, en el numeral 16.5 Registro y supervisión
a) Dentro del numeral 16.5.1 item a), se especifica que se deben tener los registros de eventos.
b) Dentro del numeral 16.5.1 item b), se especifica la implementación de mecanismos de copiado de logs a un sistema por fuera del control de administradores y operadores de los sistemas.
c) Dentro del numeral 16.5.1 item b), se especifica monitorear el rendimiento de la infraestructura tecnológica prestando especial atención a los servicios en red a través del procedimiento Gestión de la capacidad.
</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</si>
  <si>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</si>
  <si>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</si>
  <si>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</si>
  <si>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</si>
  <si>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</si>
  <si>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https://jepcolombia.sharepoint.com/SE/TI/SI/Documentos%20compartidos/Forms/AllItems.aspx?id=%2FSE%2FTI%2FSI%2FDocumentos%20compartidos%2F01%5FSeguimiento%20SGSPI%2F04%5FInstrumento%20de%20evaluaci%C3%B3n%20MSPI%2F2024%2FEvidencias%2FT%C3%A9cnicas%2FT%2E4%20SEGURIDAD%20DE%20LAS%20OPERACIONES%2FT%2E4%2E4%2E3%20%2D%20Registros%20del%20administrador%20y%20del%20operador&amp;viewid=2ba889e8%2Dad22%2D4c25%2D9bf8%2Daca65db7a099</t>
  </si>
  <si>
    <t>Los registros de las actividades se visualizan a través de la herramienta secret server (facilita la identificación y seguridad de todas las cuentas de servicio, aplicaciones y de administrador el cual permite  control de contraseñas, auditoría y control de accesos con privilegios). Se cuenta con el reporte de eventos de Secret Server (SecretsActivityReport.pdf)
Adicional cada aplicación maneja el registro de eventos de modificaciones de funcionalidades del sistema.</t>
  </si>
  <si>
    <t>T.4.4.4</t>
  </si>
  <si>
    <t>Los relojes de todos los sistemas de procesamiento de información pertinentes dentro de una organización o ámbito de seguridad se deben sincronizar con una única fuente de referencia de tiempo.</t>
  </si>
  <si>
    <t xml:space="preserve">A.12.4.4 </t>
  </si>
  <si>
    <t>Revisar que los relojes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</si>
  <si>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https://jepcolombia.sharepoint.com/SE/TI/SI/Documentos%20compartidos/Forms/AllItems.aspx?id=%2FSE%2FTI%2FSI%2FDocumentos%20compartidos%2F01%5FSeguimiento%20SGSPI%2F04%5FInstrumento%20de%20evaluaci%C3%B3n%20MSPI%2F2024%2FEvidencias%2FT%C3%A9cnicas%2FT%2E4%20SEGURIDAD%20DE%20LAS%20OPERACIONES%2FT%2E4%2E4%2E4%20%2D%20Sincronizaci%C3%B3n%20de%20relojes&amp;viewid=2ba889e8%2Dad22%2D4c25%2D9bf8%2Daca65db7a099</t>
  </si>
  <si>
    <t>En el manual "Sistema de Gestión de Seguridad y Privacidad de la Información", en el numeral 16.5.3, se especifica la sincronización de los relojes.
Se tiene habilitada la sincronización de los relojes de las maquinas por medio del servicio de NTP.</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</si>
  <si>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</si>
  <si>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</si>
  <si>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</si>
  <si>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</si>
  <si>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</si>
  <si>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</si>
  <si>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</si>
  <si>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</si>
  <si>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https://jepcolombia.sharepoint.com/SE/TI/SI/Documentos%20compartidos/Forms/AllItems.aspx?id=%2FSE%2FTI%2FSI%2FDocumentos%20compartidos%2F01%5FSeguimiento%20SGSPI%2F04%5FInstrumento%20de%20evaluaci%C3%B3n%20MSPI%2F2024%2FEvidencias%2FT%C3%A9cnicas%2FT%2E4%20SEGURIDAD%20DE%20LAS%20OPERACIONES%2FT%2E4%2E5%2E1%20%2D%20Instalaci%C3%B3n%20de%20software%20en%20sistemas%20operativos&amp;viewid=2ba889e8%2Dad22%2D4c25%2D9bf8%2Daca65db7a099</t>
  </si>
  <si>
    <t>Se cuenta con el procedimiento "Instalación de software":
a) Se establece dentro del procedimiento que la instalación de software esa a cargo del  área de Gestión para el Soporte y Servicio de TI, el cual puede realizar la actividad luego de las aprobaciones correspondientes.
b), c) Se establece en el procedimiento que deberá asegurarse que su adquisición se realice de acuerdo con la política complementaria de desarrollo seguro.  Se verifica por medio de la lista de chequeo para la verificación del cumplimiento de los principios de construcción seguros. 
d) Se cuenta con la política de desarrollo seguro. Adicionalmente se cuenta con una imagen con el software base autorizado por la entidad, el cual es el que se instala en todos lo equipos corporativos.
e) Se cuenta con el procedimiento "Control de cambios" en la cual se establece obligatoriedad de preparar el retroceso en caso de ser necesario.
f) Todos los cambios que ejecuta el proveedor de data center se encuentran auditados y se tiene el respectivo registro de la actividad. Sin embargo no se tiene un log de auditoría de las actualizaciones de las bibliotecas.
g) No se tiene definida la conservación de las versiones anteriores.
h) No se tiene definido el manejo del versionamiento</t>
  </si>
  <si>
    <t>Definir dentro del procedimiento "Control de cambios" la existencia un log de auditoria con las actualizaciones de las bibliotecas en los casos que aplique.
Definir la conservacion de las versiones anteriores como medida de contingencia dentro del procedimiento "Control de cambios". Ajustar procedimiento de "Instalación de software" para que se aplique el procedimiento de "Control de cambios" en el caso de las actualizaciones.
Definir el manejo del versionamiento, incluir la recomendación dentro de los "Principios de construcción de sistemas seguros".</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</si>
  <si>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</si>
  <si>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</si>
  <si>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</si>
  <si>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</si>
  <si>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</si>
  <si>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</si>
  <si>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</si>
  <si>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</si>
  <si>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https://jepcolombia.sharepoint.com/SE/TI/SI/Documentos%20compartidos/Forms/AllItems.aspx?id=%2FSE%2FTI%2FSI%2FDocumentos%20compartidos%2F01%5FSeguimiento%20SGSPI%2F04%5FInstrumento%20de%20evaluaci%C3%B3n%20MSPI%2F2024%2FEvidencias%2FT%C3%A9cnicas%2FT%2E4%20SEGURIDAD%20DE%20LAS%20OPERACIONES%2FT%2E4%2E6%2E1%20%2D%20Gesti%C3%B3n%20de%20las%20vulnerabilidades%20t%C3%A9cnicas&amp;viewid=2ba889e8%2Dad22%2D4c25%2D9bf8%2Daca65db7a099</t>
  </si>
  <si>
    <t>Se cuenta con la directriz de "Gestión de la vulnerabilidad técnica" establecida en el manual "Sistema de Gestión de Seguridad y 
Privacidad de la Información" en el numeral 16.6.2. De otro lado en el procedimiento "Metodología Riesgos Seguridad de la Información" numeral 8.8 Monitoreo, seguimiento y evaluación a riesgos seguridad de la información.
Se realiza el proceso de gestión de vulnerabilidades con base en el resultado de Ethical Hacking de manera semestral por el proveedor del Data Center. Así mismo se definen las actividades de remediación correspondientes, tanto a nivel de aplicación como de servidores.
Es responsabilidad del proveedor de datacenter implementar parches o actualizaciones a nivel de sistema operativo. para lo cual se coordinan las ventanas de mantenimiento, con la intervención de las partes involucradas.</t>
  </si>
  <si>
    <t>T.4.6.2</t>
  </si>
  <si>
    <t>Se debe establecer e implementar las reglas para la instalación de software por parte de los usuarios.</t>
  </si>
  <si>
    <t xml:space="preserve">A.12.6.2 </t>
  </si>
  <si>
    <t>Revisar las restricciones y las reglas para la instalación de software por parte de los usuarios.</t>
  </si>
  <si>
    <t>https://jepcolombia.sharepoint.com/SE/TI/SI/Documentos%20compartidos/Forms/AllItems.aspx?id=%2FSE%2FTI%2FSI%2FDocumentos%20compartidos%2F01%5FSeguimiento%20SGSPI%2F04%5FInstrumento%20de%20evaluaci%C3%B3n%20MSPI%2F2024%2FEvidencias%2FT%C3%A9cnicas%2FT%2E4%20SEGURIDAD%20DE%20LAS%20OPERACIONES%2FT%2E4%2E6%2E2%20%2D%20Restricciones%20sobre%20la%20instalaci%C3%B3n%20de%20software&amp;viewid=2ba889e8%2Dad22%2D4c25%2D9bf8%2Daca65db7a099</t>
  </si>
  <si>
    <t>Se cuenta con el Anexo Procedimental N° 12. Instalación de Software el cual establece el procedimiento para la instalación de nuevo software en los equipos de la entidad, en donde se define que cualquier intalación debe ser gestiona por el equipo de mesa de ayuda, el cual custodia el usuario administrador.</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</si>
  <si>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</si>
  <si>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</si>
  <si>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</si>
  <si>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</si>
  <si>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</si>
  <si>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</si>
  <si>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</si>
  <si>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https://jepcolombia.sharepoint.com/SE/TI/SI/Documentos%20compartidos/Forms/AllItems.aspx?id=%2FSE%2FTI%2FSI%2FDocumentos%20compartidos%2F01%5FSeguimiento%20SGSPI%2F04%5FInstrumento%20de%20evaluaci%C3%B3n%20MSPI%2F2024%2FEvidencias%2FT%C3%A9cnicas%2FT%2E4%20SEGURIDAD%20DE%20LAS%20OPERACIONES%2FT%2E4%2E7%2E1%20%2D%20Controles%20sobre%20auditorias%20de%20sistemas%20de%20informacion&amp;viewid=2ba889e8%2Dad22%2D4c25%2D9bf8%2Daca65db7a099</t>
  </si>
  <si>
    <t>Se cuenta con el procedimiento de auditorías internas el cual establece los lineamientos para la evaluación objetiva e independiente con el propósito de garantizar la planeación, inicio, ejecución y cierre de las auditorías internas y determinar la conformidad frente a las disposiciones planificadas, los criterios aplicables, contribuyendo a la mejora continua de la Jurisdicción Especial para la Paz - JEP. Tamabién se cuenta con la guía "Auditoría interna basada en riesgos de la JEP" que establece los lineamientos para realizar la programación, planificación, ejecución, comunicación de resultados y seguimiento de las auditorías internas de gestión basadas en riesgos, entendidos como 
un proceso sistemático, disciplinado, de aseguramiento, asesor, independiente y documentado para obtener evidencias y evaluarlas de manera objetiva.
Adicional desde la dirección de tecnologías de la información se realizan revisiones periodícas del estado de cumplimiento de los requisitos de seguiridad, y de la efectividad de los controles y planes de acción establecidos para la materialización de riesgos.</t>
  </si>
  <si>
    <t>Documentar el proceso de auditoria que se realiza a los sistemas de información</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</si>
  <si>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</si>
  <si>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</si>
  <si>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</si>
  <si>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</si>
  <si>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</si>
  <si>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</si>
  <si>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</si>
  <si>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</si>
  <si>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</si>
  <si>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e) aplicar logging y seguimiento adecuados para posibilitar el registro y detección de acciones que pueden afectar, o son pertinentes a la seguridad de la información; 
f) definir las actividades de gestión a coordinar estrechamente tanto para optimizar el servicio de la organización, como para asegurar que los controles se apliquen en forma coherente a través de la infraestructura de procesamiento de información; 
g) establecer los sistemas en la red que se autenticar; 
h) restringir la conexión de los sistemas a la red. </t>
  </si>
  <si>
    <t>https://jepcolombia.sharepoint.com/:f:/r/SE/TI/SI/Documentos%20compartidos/01_Seguimiento%20SGSPI/04_Instrumento%20de%20evaluaci%C3%B3n%20MSPI/2024/Evidencias/T%C3%A9cnicas/T.5%20SEGURIDAD%20DE%20LAS%20COMUNICACIONES/T.5.1.1%20-%20Controles%20de%20redes?csf=1&amp;web=1&amp;e=ETXa4v</t>
  </si>
  <si>
    <t>Se adjunta informe con las evidencias de las pruebas solicitadas Gestion de seguridad de las redes.pdf, en el que se detalla el cumplimiento de cada uno de los controles establecidos del a) al h) (Página 1 a la 16).</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</si>
  <si>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</si>
  <si>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</si>
  <si>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</si>
  <si>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</si>
  <si>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</si>
  <si>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https://jepcolombia.sharepoint.com/:f:/r/SE/TI/SI/Documentos%20compartidos/01_Seguimiento%20SGSPI/04_Instrumento%20de%20evaluaci%C3%B3n%20MSPI/2024/Evidencias/T%C3%A9cnicas/T.5%20SEGURIDAD%20DE%20LAS%20COMUNICACIONES/T.5.1.2%20-%20Seguridad%20de%20los%20servicios%20de%20red?csf=1&amp;web=1&amp;e=ThvszC</t>
  </si>
  <si>
    <t>Se adjunta informe con las evidencias de las pruebas solicitadas Gestion de seguridad de las redes.pdf, en el que se detalla el cumplimiento de cada uno de los controles establecidos del a) al c) (Página 17 a la 18).</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</si>
  <si>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</si>
  <si>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</si>
  <si>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</si>
  <si>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</si>
  <si>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</si>
  <si>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</si>
  <si>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https://jepcolombia.sharepoint.com/:f:/r/SE/TI/SI/Documentos%20compartidos/01_Seguimiento%20SGSPI/04_Instrumento%20de%20evaluaci%C3%B3n%20MSPI/2024/Evidencias/T%C3%A9cnicas/T.5%20SEGURIDAD%20DE%20LAS%20COMUNICACIONES/T.5.1.3%20Separaci%C3%B3n%20de%20redes?csf=1&amp;web=1&amp;e=kbfPah</t>
  </si>
  <si>
    <t>Se adjunta informe con las evidencias de las pruebas solicitadas Gestion de seguridad de las redes.pdf, en el que se detalla el cumplimiento del control establecidos (Página 18 a la 19).</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</si>
  <si>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</si>
  <si>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</si>
  <si>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</si>
  <si>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</si>
  <si>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</si>
  <si>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</si>
  <si>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</si>
  <si>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</si>
  <si>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que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</si>
  <si>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https://jepcolombia.sharepoint.com/:f:/r/SE/TI/SI/Documentos%20compartidos/01_Seguimiento%20SGSPI/04_Instrumento%20de%20evaluaci%C3%B3n%20MSPI/2024/Evidencias/T%C3%A9cnicas/T.5%20SEGURIDAD%20DE%20LAS%20COMUNICACIONES/T.5.2.1%20-%20Pol%C3%ADticas%20y%20procedimientos%20de%20transferencia%20de%20informaci%C3%B3n?csf=1&amp;web=1&amp;e=3Vqvcv</t>
  </si>
  <si>
    <t xml:space="preserve">Se cuenta con el Anexo Procedimental No. 6. Transferencia de información el cual establece las actividades adecuadas para llevar a cabo la transferencia de información interna y confidencial de la Jurisdicción Especial para la Paz - JEP, con el fin de 
preservar su confidencialidad, integridad y disponibilidad.
a) De acuerdo con el procedimiento "Transferencia de información", para el caso que el medio de transferencia sea digital, se realiza el proceso de cifrado de la misma. Si el medio de trasferencia es físico se debe dejar registro por medio de correo electrónico certificado.
b) Se cuenta con la identificación y bloqueo de software sospechoso por medio de la herramienta Microsoft Defender. Con base en esta información se gestionan estas alertas y se ejecutan las acciones correspondientes. Así mismo se actualiza la biblioteca de conocimiento de lecciones aprendidas.
c) La Entidad cuenta con una herramienta de DLP, medienta la cual se cuenta con la trazabilidad de la información clasificada como sensible y confidencial y que es transferida. Adicionalmente se gestionan los dominios autorizados y bloqueados desde el Tenant de Microsoft.
d) Dentro del manual "Sistema de Gestión de Seguridad y Privacidad de la Información" en el numeral 14.3.2 se establece el uso aceptable de los activos, en donde se incluyen aquellos relacionados con comunicaciones.
e) En el manual "Sistema de Gestión de Seguridad y Privacidad de la Información" se especifica que el correo electrónico instiucional debe ser usado para transmitir información relacionada única y exclusivamente con el desarrollo de las 
funciones misionales y de apoyo asignadas. Adicionalmente todos los usuarios internos son responsables de etiquetar la información, y darle un manejo adecuado según su nivel de clasificación, siguiendo las directrices de Gestión Documental y el Instructivo de Gestión de Activos de Información.
f) De acuerdo con el procedimiento "Transferencia de información", para el caso que el medio de transferencia sea digital, se realiza el proceso de cifrado de la misma.
g) Desde la oficina asesora de gestión documental se administran las tablas de retención documental (TRD), las cuales son actualizadas periodicamente. En esta se detalla la clasificación y tiempo de retención según aplique.
h) Es responsabilidad de los funcionarios la no configuración de reglas que permitan el reenvío automático de correos electrónicos a dominios externos.
i) y j)  Se realizan capacitaciones periodicas con el fin de prevenir a los usuarios de compartir información confidencial.
k) Dentro de las jornadas de capacitación se socializa temas generales de tratamiento de información confidencial y medios de comunicaicón.
 </t>
  </si>
  <si>
    <t>Actualizar el anexo Procedimental No. 6. Transferencia de información de acuerdo con las directrices establecidad en este control.
a) Adicionar directrices para la protección de tranferencia de información física.</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</si>
  <si>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</si>
  <si>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</si>
  <si>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</si>
  <si>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</si>
  <si>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</si>
  <si>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https://jepcolombia.sharepoint.com/:f:/r/SE/TI/SI/Documentos%20compartidos/01_Seguimiento%20SGSPI/04_Instrumento%20de%20evaluaci%C3%B3n%20MSPI/2024/Evidencias/T%C3%A9cnicas/T.5%20SEGURIDAD%20DE%20LAS%20COMUNICACIONES/T.5.2.2%20-%20Acuerdos%20sobre%20transferencia%20de%20informaci%C3%B3n?csf=1&amp;web=1&amp;e=ym5x0l</t>
  </si>
  <si>
    <t>Se cuenta con el procedimiento "Transferencia de información" el cual establece las actividades adecuadas para llevar a cabo la transferencia de información interna y confidencial de la Jurisdicción Especial para la Paz - JEP, con el fin de preservar su confidencialidad, integridad y disponibilidad.
a) Para cada acuerdo de trasferencia de información y según su alcance, se realiza la construcción de un acuerdo de confidencialidad entre la Entidad y el ente externo. Este es acordado por las partes involucradas y es revisado por la DTI, subdirección de contratación y la dirección de asuntos juridicos.
b) y c) Se realizan mesas técnicas entre la Entiad y ente externo, con el fin de definir el mecanismo de transferencia de información, garantizando los pilares de la seguridad de la información.
d) De acuerdo con lo establecido en la ley 594 de 2000 y decreto 2609 de 2012, se establecen los principios de gestión documental y transferencia de información entre entidades públicas. De otro lado se firma el acuerdo de confidencialidad respectivo.
e) Los estándares se defien según el método de transferencia de información acordado en las mesas de trabajo.
f) Las responsabilidades y obligaciones se encuentras descritas en el acuerdo de confidencialidad.
g) De manera general, no se realiza transferencia de información sensible o crítica a entidades externas.
h)  
i) En las mesas de trabajo se definen los controles especiales según el alcance del conveni y limitantes técnicas que se puedan presentar.
j) La cadena de custodia de la información que se transfiere, es controlada mediante mecanismos de control de acceso y registros de trazabilidad.
k) El nivel de acceso se asigna segun la necesidad y alcance del convenio.</t>
  </si>
  <si>
    <t>Revisar y actualizar el anexo Procedimental No. 6. Transferencia de información
Verificar qué áreas realizan transferencia de información para autidar el proceso realizado</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</si>
  <si>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</si>
  <si>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</si>
  <si>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</si>
  <si>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</si>
  <si>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</si>
  <si>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</si>
  <si>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https://jepcolombia.sharepoint.com/:f:/r/SE/TI/SI/Documentos%20compartidos/01_Seguimiento%20SGSPI/04_Instrumento%20de%20evaluaci%C3%B3n%20MSPI/2024/Evidencias/T%C3%A9cnicas/T.5%20SEGURIDAD%20DE%20LAS%20COMUNICACIONES/T.5.2.3%20-%20Mensajer%C3%ADa%20Electr%C3%B3nica?csf=1&amp;web=1&amp;e=JSsf3E</t>
  </si>
  <si>
    <t>Se cuenta con los siguientes aplicativos de mensajería electrónica: Correo electrónico, Teams, Sharepoint y Viva Engage. Estos servicios son provisto por Microsoft y su licenciamiento de office 365.
Se asegura la autenticación a los mismos por medio de contraseña y segundo factor de autenticación.
a) El servicio de mensajería electrónica de la Entidad se gestiona y administra a traves de la herramienta de microsoft, así mismo el acceso se encuentra controlado por usuario y contraseña. La Entidad también tiene la herramienta de DLP, mediante la cual se puede adelantar la trazabilidad del acceso a las rutas clasificadas con información sensible.
b) Se cuenta con la guía de Microsoft 365 para seguridad y cumplimiento del servicio https://learn.microsoft.com/es-es/office365/servicedescriptions/microsoft-365-service-descriptions/microsoft-365-tenantlevel-services-licensing-guidance/microsoft-365-security-compliance-licensing-guidance
c) Se realiza monitoreo permanete de la disponibilidad del servicio de mensajería.
d) La Entidad cuenta con el servicio de firma electrónica.
e) En el acuerdo de confidencialidad se establecen las responsabilidades asociadas al tratamiento de la información. Es responsabilidad de cada persona el tratamiento que se le da a la información, teniendo en cuanta las responsabilidades establecidas en el acuerdo de confidencialidad.
f) Se cuenta con el multiple factor de autenticación para acceder al correo electrónico</t>
  </si>
  <si>
    <t>Revisar el punto e) establecer la obtención de aprobación antes de usar servicios públicos externos como mensajería instantánea, redes sociales o intercambio de información, para ser tenido en cuenta en el acuerdo de confidencialidad.</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</si>
  <si>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</si>
  <si>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</si>
  <si>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</si>
  <si>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</si>
  <si>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</si>
  <si>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https://jepcolombia.sharepoint.com/:f:/r/SE/TI/SI/Documentos%20compartidos/01_Seguimiento%20SGSPI/04_Instrumento%20de%20evaluaci%C3%B3n%20MSPI/2024/Evidencias/T%C3%A9cnicas/T.5%20SEGURIDAD%20DE%20LAS%20COMUNICACIONES/T.5.2.4.%20-%20Acuerdos%20de%20confidencialidad%20o%20de%20no%20divulgaci%C3%B3n?csf=1&amp;web=1&amp;e=xUagqc</t>
  </si>
  <si>
    <t>Se cuenta con los acuerdos de confidencialidad para servidores, contratistas y pasantes, practicantes y judicantes:
a) Se define en los acuerdos la información confidencial.
b) Se define el término y la vigencia del acuerdo estableciendo que  el compromiso de confidencialidad tendrá efectos a partir de la fecha de suscripción y se mantendrá vigente HASTA CINCO (5) AÑOS después de la terminación de mi vinculación.
c) Se establece en el acuerdo una vez concluida o terminada la relación laboral entregar a la Entidad todos los documentos, escritos, bases de datos, listados y en general información confidencial recibida independientemente de su formato físico, electrónico u otra índole, sin conservar ninguno de ellos. En caso de no ser posible su devolución, se debe destruir la información y enviar evidencias.
d) Se establece la obligación en forma irrevocable ante la JEP, a no revelar, divulgar, difundir, facilitar, transmitir, por mí misma(o) o por tercera persona, bajo ninguna forma, a ninguna persona natural o jurídica, la información confidencial de titularidad de la JEP
e) Se establece que la información que reciba, elabore, cree, conozca, formule, deduzca, concluya, empaque, transporte y distribuya, en virtud o con ocasión del desarrollo y ejecución de las funciones o actividades asignadas, es información confidencial, de exclusiva titularidad de la JEP.
f) Se establece que la “Información Confidencial" a la que tenga acceso sólo podrá ser utilizada para efectos del desarrollo estric-to de las funciones asignadas.
i) Se establece un plazo máximo a los ocho (8) días calendario de finalizada la vinculación, para la devolución o destrucción de la información.
j) Se establece que en caso de incumplimiento, acarreará medidas disciplinarias, conforme a lo señalado en la Ley 1952 de 2019</t>
  </si>
  <si>
    <t>Revisar y actulizar los documentos de acuerdo de confidencialidad para cumplir con las directrices solicitadas en la g) y h)</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</si>
  <si>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</si>
  <si>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</si>
  <si>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</si>
  <si>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</si>
  <si>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</si>
  <si>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</si>
  <si>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deben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</si>
  <si>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</si>
  <si>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</si>
  <si>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</si>
  <si>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https://jepcolombia.sharepoint.com/:f:/r/SE/TI/SI/Documentos%20compartidos/01_Seguimiento%20SGSPI/04_Instrumento%20de%20evaluaci%C3%B3n%20MSPI/2024/Evidencias/T%C3%A9cnicas/T.6%20ADQUISICI%C3%93N,%20DESARROLLO%20Y%20MANTENIMIENTO%20DE%20SISTEMAS/T.6.1.1%20-%20An%C3%A1lisis%20y%20especificaci%C3%B3n%20de%20requisitos%20de%20SI?csf=1&amp;web=1&amp;e=iDcfj0</t>
  </si>
  <si>
    <t>Se cuenta con el documento "Principios de contrucción de sistemas seguros" el cual define los principios que rigen las actividades de construcción de sistemas seguros para la Jurisdicción Especial para la Paz - JEP, a fin de garantizar que el software nuevo o las mejoras al software ya existentes, tienen en cuenta aspectos de seguridad de la información y así dar cumplimiento a los lineamientos del control  A.8.27 de la norma NTC ISO-IEC 27001:2022.
a) Dentro del documento "Principios de contrucción de sistemas seguros" se establecen los lineamientos y buenas practicas para la autenticación en los sitemas de información, como lo son: Autenticación contra directorio activo y segregación de funciones en los perfiles de cada sistema. Adicional se cuenta con controles asociados a la autenticación, como lo son el MFA (segundo factor de autenticación) y herramietas de control de accesos (IBM -ISVA).
b) Se cuenta con el procedimiento "Gestión de usuarios" el cual establece  los lineamientos necesarios para la administración de usuarios de los sistemas y servicios tecnológicos de la Jurisdicción Especial para la Paz – JEP, por medio de las actividades de creación, modificación, bloqueo e inactivación de cuentas de usuarios, privilegios 
de acceso y permisos a usuarios externos que requieran tener acceso a los activos de información de la entidad. Lo anterior basado en el principio de autorización. Adicional a lo anterior, la Entidad cuenta con controles para el monitoreo y seguimiento de las cuentas de usuario con privilegios de administrador, como los son IBM Secret Server y Symantec PAM.
c) En el acuerdo de confidencialidad y en el marco normativo del SGSPI, se declaran los deberes y responsabilidades de los usuarios.
d) Se tienen identificados los activos y clasificación de estos y con base en esta información se aplican los controles para proteger su disponibilidad, confidencialidad e integridad.
e) Se tienen los requisitos de los procesos asociados a seguridad y usuarios.
f) Dentro de "la lista de chequeo para la verificación del cumplimiento de los principios de construcción de sistemas seguros", se definen los controles se seguridad que deben cumplir los sistemas.</t>
  </si>
  <si>
    <t>Solicitar dentro del documento "Principios de contrucción de sistemas seguros" el nivel de confianza requerido para los usuarios del sistema que se esta evaluando.
Definir los procesos de suministro de acceso y de autorización para  usuarios privilegiados o técnicos dentro del procedimiento "Gestión de usuarios".
Solicitar el cumplimiento de los requisitos de los procesos de negocio en el documento "Principios de contrucción de sistemas seguros" (Requisitos funcionales, legales y normativos, integración).
Incluir la necesidad de intagrar el sistema de información con la herramienta para prevenir la fuga de datos (Symantec DLP), dentro de la revisión de la  "Lista de chequeo para la verificación del cumplimiento de los principios de construcción de sistemas seguros"</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</si>
  <si>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</si>
  <si>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</si>
  <si>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</si>
  <si>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</si>
  <si>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</si>
  <si>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</si>
  <si>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https://jepcolombia.sharepoint.com/:f:/r/SE/TI/SI/Documentos%20compartidos/01_Seguimiento%20SGSPI/04_Instrumento%20de%20evaluaci%C3%B3n%20MSPI/2024/Evidencias/T%C3%A9cnicas/T.6%20ADQUISICI%C3%93N,%20DESARROLLO%20Y%20MANTENIMIENTO%20DE%20SISTEMAS/T.6.1.2%20-%20Seguridad%20de%20servicios%20de%20aplicaciones%20en%20redes%20publicas?csf=1&amp;web=1&amp;e=X0eQsk</t>
  </si>
  <si>
    <t>Se tienen definido para la conexión externa segura de los usuarios a los servicios tecnologicos de la entidad, se hace uso de la VPN para el acceso a la red de la JEP. Se adjunta reporte de solicitudes de accesos por medio de VPN (ReporteSolicitudVPN2023.xlsx). Se tiene implementada la autenticación por medio de credenciales de directorio activo.
Las aplicaciones expuestas por redes públicas se acceden por medio de protocolo seguro HTTPS con un certificado emitido por una entidad Certificadora. 
Se adjuntan certificados de las aplicaciones (jep.gov.co.crt, conti.jep.gov.co.crt)
Se asegura el ingreso a la aplicaciones expuestas a internet por medio del proxy de microsoft y la autienticación a las aplicaciones integradas con la herramineta de control de acceso (IBM security verify Access) se gestiona por medio de la misma.</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</si>
  <si>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</si>
  <si>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</si>
  <si>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</si>
  <si>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</si>
  <si>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</si>
  <si>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que la transacción permanezca confidencial; 
3) mantener la privacidad asociada con todas las partes involucradas; 
c) definir que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</si>
  <si>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https://jepcolombia.sharepoint.com/:f:/r/SE/TI/SI/Documentos%20compartidos/01_Seguimiento%20SGSPI/04_Instrumento%20de%20evaluaci%C3%B3n%20MSPI/2024/Evidencias/T%C3%A9cnicas/T.6%20ADQUISICI%C3%93N,%20DESARROLLO%20Y%20MANTENIMIENTO%20DE%20SISTEMAS/T.6.1.3%20-%20Protecci%C3%B3n%20de%20transacciones%20de%20los%20servicios%20de%20las%20apps?csf=1&amp;web=1&amp;e=dqlodi</t>
  </si>
  <si>
    <t>Se cuenta con el documento "Principios de contrucción de sistemas seguros" el cual define los principios que rigen las actividades de construcción de sistemas seguros para la Jurisdicción Especial para la Paz - JEP, a fin de garantizar que el software nuevo o las mejoras al software ya existentes, tienen en cuenta aspectos de seguridad de la información y así dar cumplimiento a los lineamientos del control  A.8.27 de la norma NTC ISO-IEC 27001:2022.
a), b) y c) Las aplicaciones que manejan transacciones se encuentran integradas a traves de la firma electronica de GSE.
d) Se garantizan conexiones seguras en las aplicaciones y el uso de protocolos sin vulnerabilidades.
e) los servidores que almacenas las transacciones no se encuentras expuestos directamente a Internet.
f) La Entidad firma sus certificados por autoridades certificadoras confiables como GoDaddy</t>
  </si>
  <si>
    <t>Definir la directriz en el documento de "Principios de contrucción de sistemas seguros" que las transacciones de los servicios de la aplicación deben estar cifrados y firmados en doble vía. Adicional que los certificados se encuentren firmados por una autoridad cerificadora confiable.</t>
  </si>
  <si>
    <t>T.6.2</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</si>
  <si>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</si>
  <si>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</si>
  <si>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</si>
  <si>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</si>
  <si>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</si>
  <si>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</si>
  <si>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</si>
  <si>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https://jepcolombia.sharepoint.com/:f:/r/SE/TI/SI/Documentos%20compartidos/01_Seguimiento%20SGSPI/04_Instrumento%20de%20evaluaci%C3%B3n%20MSPI/2024/Evidencias/T%C3%A9cnicas/T.6%20ADQUISICI%C3%93N,%20DESARROLLO%20Y%20MANTENIMIENTO%20DE%20SISTEMAS/T.6.2.1%20-%20Pol%C3%ADtica%20de%20desarrollo%20seguro?csf=1&amp;web=1&amp;e=YGYEdf</t>
  </si>
  <si>
    <t>Se cuenta con la política de desarrollo seguro definida en el Manual Sistema de Gestión de Seguridad y Privacidad de la Información (SGSPI) en el numeral 14.9.
a) Dentro de la política se definen las directrices de seguridad para el ambiente de desarrollo.
b), e) Se esta trabajando en la guía de desarrollo seguro en donde se incluyen los controles de seguridad asociados al ciclo de vida de desarrollo del software.
c) y d) Se cuenta con el documento "Principios de construcción de sistemas seguros" el cual se especifica al inicio del desarrollo y se verifica en las diferentes etapas del proyecto.
f) La DTI debe contar con sistemas de control de versiones para administrar los cambios en los sistemas de información desarrollados al interior de la Jurisdicción Especial para la Paz - JEP.
g) Por medio de la lista de chequeo, se evalua el estado de cumplimiento de los requisitos de seguridad de los sistemas de la Entidad.
h) Se cuenta con el control de identificación y  mitigaciónde vulnerabilidades de seguridad dentro de la lista de chequeo.</t>
  </si>
  <si>
    <t>Definir dentro de la política de desarrollo seguro el cumplimiento de los requisitos de seguridad. Adicionalmente se deben definir los siguientes directrices:
*El establecimiento de depósitos seguros.</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</si>
  <si>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</si>
  <si>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</si>
  <si>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</si>
  <si>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</si>
  <si>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del procedimiento de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</si>
  <si>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https://jepcolombia.sharepoint.com/:f:/r/SE/TI/SI/Documentos%20compartidos/01_Seguimiento%20SGSPI/04_Instrumento%20de%20evaluaci%C3%B3n%20MSPI/2024/Evidencias/T%C3%A9cnicas/T.6%20ADQUISICI%C3%93N,%20DESARROLLO%20Y%20MANTENIMIENTO%20DE%20SISTEMAS/T.6.2.2%20-%20Procedimientos%20de%20control%20de%20cambios%20en%20sistemas?csf=1&amp;web=1&amp;e=TH5nhi</t>
  </si>
  <si>
    <t xml:space="preserve">Se cuenta con el procedimento "Gestión de cambios" el cual establece las directrices para gestionar de manera adecuada los cambios requeridos en las instalaciones y en los sistemas de procesamiento de información que afectan la seguridad de la información de la Jurisdicción Especial para la Paz – JEP
a) Se tiene definido dentro del procedimiento los niveles de autorización para realizar el cambio.
b) Se define dentro del procedimiento el grupo de usuarios autorizados.
c) El procedimiento establecido permite controlar la integridad para evitar que sea comprometida durante el cambio realizado.
g) En el procedimiento se detalla el flujo de autorización. 
f) Se establece en el procedimiento que antes de realizar el cambio se deben cumplir con todos los requerimientos.
j) Se lleva un registro de auditoria de los cambios por medio de la herramienta de mesa de ayuda.
l) Se coordina durante la aprobación del cambio la fecha y hora en la que se realizará la actividad para minimizar el impacto que puede generar a los usuarios.
</t>
  </si>
  <si>
    <t>Adicionar al procedimiento "Control de cambios" la actulización de la documentación de operación y procedimientos del sistema.</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</si>
  <si>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</si>
  <si>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</si>
  <si>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</si>
  <si>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</si>
  <si>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</si>
  <si>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</si>
  <si>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https://jepcolombia.sharepoint.com/:f:/r/SE/TI/SI/Documentos%20compartidos/01_Seguimiento%20SGSPI/04_Instrumento%20de%20evaluaci%C3%B3n%20MSPI/2024/Evidencias/T%C3%A9cnicas/T.6%20ADQUISICI%C3%93N,%20DESARROLLO%20Y%20MANTENIMIENTO%20DE%20SISTEMAS/T.6.2.3%20-%20Revisi%C3%B3n%20t%C3%A9cnica%20de%20las%20aplicaciones%20despu%C3%A9s%20de%20cambios%20en%20la%20plataforma%20de%20operaci%C3%B3n?csf=1&amp;web=1&amp;e=7dhudo</t>
  </si>
  <si>
    <t>Se cuenta con el procedimento "Gestión de cambios" el cual establece las directrices para gestionar de manera adecuada los cambios requeridos en las instalaciones y en los sistemas de procesamiento de información que afectan la seguridad de la información de la Jurisdicción Especial para la Paz – JEP
b) La realización de los cambios debe seguir el flujo definido en el procedimiento antes de su implementación.</t>
  </si>
  <si>
    <t>Definir un procedimiento de integridad y control de aplicaciones para asegurar que no se encuentren comprometidas debidio a los cambios en las plataformas de operaciones.
Adicionar al procedimiento "Control de cambios" la actualización de los planes de continuidad del negocio.</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</si>
  <si>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</si>
  <si>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</si>
  <si>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</si>
  <si>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</si>
  <si>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</si>
  <si>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https://jepcolombia.sharepoint.com/:f:/r/SE/TI/SI/Documentos%20compartidos/01_Seguimiento%20SGSPI/04_Instrumento%20de%20evaluaci%C3%B3n%20MSPI/2024/Evidencias/T%C3%A9cnicas/T.6%20ADQUISICI%C3%93N,%20DESARROLLO%20Y%20MANTENIMIENTO%20DE%20SISTEMAS/T.6.2.4%20-%20Restricciones%20en%20los%20cambios%20a%20los%20paquetes%20de%20software?csf=1&amp;web=1&amp;e=k8ea5B</t>
  </si>
  <si>
    <t>Se cuenta con el procedimento "Gestión de cambios" el cual establece las directrices para gestionar de manera adecuada los cambios requeridos en las instalaciones y en los sistemas de procesamiento de información que afectan la seguridad de la información de la Jurisdicción Especial para la Paz – JEP. Adicionalmente se tiene el procedimiento "Instalación de software" el cual establece los lineamientos necesarios para controlar la instalación de software en la 
Jurisdicción Especial para la Paz – JEP.
a) La instalación de nuevo software o actulización debe seguir el procedimiento de control de cambios en el cual se miden los riesgos del proceso.</t>
  </si>
  <si>
    <t>Tener en cuenta en el procedimiento "Control de cambios" las siguientes directrices:
*Contar con el consentimiento/licenciamiento por parte del vendedor.  *Garantizar la compatibilidad con otro software en uso. 
*Obtener del vendedor los cambios requeridos.</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</si>
  <si>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</si>
  <si>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</si>
  <si>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</si>
  <si>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</si>
  <si>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</si>
  <si>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https://jepcolombia.sharepoint.com/:f:/r/SE/TI/SI/Documentos%20compartidos/01_Seguimiento%20SGSPI/04_Instrumento%20de%20evaluaci%C3%B3n%20MSPI/2024/Evidencias/T%C3%A9cnicas/T.6%20ADQUISICI%C3%93N,%20DESARROLLO%20Y%20MANTENIMIENTO%20DE%20SISTEMAS/T.6.2.5%20-%20Principios%20de%20construcci%C3%B3n%20de%20sistemas%20seguros?csf=1&amp;web=1&amp;e=hK99WR</t>
  </si>
  <si>
    <t>Para esta revisión, se cuenta con Se cuenta con el anexo No. 3. Principio de construcción de sistemas seguros-SGSPI el cual define los principio que rigen las actividades de construcción de sistemas seguros para la Jurisdicción Especial para la Paz - JEP, a fin de garantizar que el software nuevo o las mejoras al software ya existente, tienen en cuenta aspectos de seguridad de la información y así dar cumplimiento a los lineamientos del control A.14.2.5 de la norma NTC ISO-IEX 27001:2013. Este es usado como referencia para todos los sistemas de información de la Entidad</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</si>
  <si>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</si>
  <si>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</si>
  <si>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</si>
  <si>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</si>
  <si>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r>
      <rPr>
        <sz val="11"/>
        <color rgb="FF000000"/>
        <rFont val="Calibri"/>
        <scheme val="minor"/>
      </rPr>
      <t xml:space="preserve">Revisar las siguientes directrices para ambiente de desarrollo seguro: 
a) carácter sensible de los datos que el sistema va a procesar, almacenar y transmitir; 
b) definir los requisitos externos e internos aplicables, (reglamentaciones o políticas); 
</t>
    </r>
    <r>
      <rPr>
        <sz val="11"/>
        <rFont val="Calibri"/>
        <family val="2"/>
        <scheme val="minor"/>
      </rPr>
      <t>c) definir los controles de seguridad ya implementados por la organización, que brindan soporte al desarrollo del sistema</t>
    </r>
    <r>
      <rPr>
        <sz val="11"/>
        <color rgb="FF000000"/>
        <rFont val="Calibri"/>
        <scheme val="minor"/>
      </rPr>
      <t xml:space="preserve">;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r>
  </si>
  <si>
    <t>https://jepcolombia.sharepoint.com/:f:/r/SE/TI/SI/Documentos%20compartidos/01_Seguimiento%20SGSPI/04_Instrumento%20de%20evaluaci%C3%B3n%20MSPI/2024/Evidencias/T%C3%A9cnicas/T.6%20ADQUISICI%C3%93N,%20DESARROLLO%20Y%20MANTENIMIENTO%20DE%20SISTEMAS/T.6.2.6%20-%20Ambiente%20de%20desarrollo%20seguro?csf=1&amp;web=1&amp;e=oyepz3</t>
  </si>
  <si>
    <t>Se encuentran definidos los controles en el docuemento JEP-MA-06-01_Manual sistema de gestión de seguridad y privacidad de la información (SGSPI) V3.0, página 22, en su numeral 14.9.2 Seguridad en los procesos de desarrollo y soporte.
Adicionalemente se cuenta con el anexo No. 3. Principio de construcción de sistemas seguros-SGSPI para verificar el cumplimiento del control.
a) Se especifica para los datos de prueba que la DTI debe validar que la información entregada a los desarrolladores para la ejecución de pruebas se enmascara o que los datos sensibles son eliminados con el fin de no revelar información confidencial de los ambientes de producción y, por ende, dar cumplimiento a la Ley 1581 de 2012 (Ley de Protección de Datos Personales) y a la Ley 1712 de 2014 (Ley de Transparencia y Acceso a la Información pública)
b) Se cuenta con los "Principios de construcción segura" en la cual se definen los requisitos que se deben cumplir.
c) La Entidad cuenta con diferentes herramientas de seguridad que pueden ser utilizadas para los desarrollos tales como DLP, Proxy de microsoft, suite de IBM IGA, MFA de microsoft, VPN de fortinet, entre otros.
d) Se cuenta con los acuerdos de confidencialidad para funcionarios y contratistas.
e) En el manual "Sistema de Gestión de Seguridad y Privacidad de la Información (SGSPI)" se definen los lineamientos para el desarrollo contratado externamente (Pág. 23)
f) Se define dentro de los "Principios de construcción segura" la necesidad de contar con diferentes ambientes.
g) e i) Se define que la DTI aplica los mismos controles del ambiente de producción en el ambiente de desarrollo, tales como, control de acceso, copias de respaldo, registro de eventos.
h) Se define que la DTI debe contar con sistemas de control de versiones para administrar los cambios en los sistemas de información desarrollados al interior de la Jurisdicción Especial para la Paz - JEP.
j) Se define que la DTI debe validar que la información entregada a los desarrolladores para la ejecución de pruebas se enmascara o que los datos sensibles son eliminados con el fin de no revelar información confidencial de los ambientes de producción y, por ende, dar cumplimiento a la Ley 1581 de 2012 (Ley de Protección de Datos Personales) y a la Ley 1712 de 2014 (Ley de Transparencia y Acceso a la Información pública).</t>
  </si>
  <si>
    <t>Incluir dentro de los "Principios de construcción segura" los controles de seguridad implementador que brindan soporte a los desarrollos del sistema.</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</si>
  <si>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</si>
  <si>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</si>
  <si>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</si>
  <si>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</si>
  <si>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</si>
  <si>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</si>
  <si>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https://jepcolombia.sharepoint.com/:f:/r/SE/TI/SI/Documentos%20compartidos/01_Seguimiento%20SGSPI/04_Instrumento%20de%20evaluaci%C3%B3n%20MSPI/2024/Evidencias/T%C3%A9cnicas/T.6%20ADQUISICI%C3%93N,%20DESARROLLO%20Y%20MANTENIMIENTO%20DE%20SISTEMAS/T.6.2.7%20-%20Desarrollo%20contratado%20externamente?csf=1&amp;web=1&amp;e=ipm1xL</t>
  </si>
  <si>
    <t>Se encuentran definidos los controles en el docuemento JEP-MA-06-01_Manual sistema de gestión de seguridad y privacidad de la información (SGSPI) V3.0, en el numeral 14.9.1 Requisitos de seguridad de los sistemas de información, página 21.
a) y b) Dentro del pliego de contratación se establecen los acuerdos asociados al desarrollo contratado.
c) De forma periodica se realizan escaneos de vulnerabilidades a las aplicaciones y desarrollos, y así mismo se gestionan con los equipos de desarrollo correspondientes.
d) Se define que la DTI cuando contrate desarrollos externos debe asegurar que se realicen pruebas de aceptación del software, con el fin de verificar el cumplimiento de los requisitos de seguridad acordados.
e) Los desarrollos externos deben cumplir con los requisitos establecidos en los "Principios de construcción segura".
f) y g) Se establece en los "Principios de contrucción segura" la realización de pruebas de seguridad antes del paso a producción.
h) La DTI debe asegurar que los sistemas de información adquiridos o desarrollados por 
terceros cuenten con un acuerdo de licenciamiento en el cual se especifiquen las 
condiciones de uso del software y los derechos de propiedad intelectual.
i) y k) La DTI debe incluir en los acuerdos contractuales: la necesidad de que el software cumpla con las leyes y regulaciones aplicables, el derecho de la Jurisdicción Especial para la Paz - JEP a realizar auditorías durante el desarrollo del contrato.
j) Se define que cuando se contrata desarrollo externo se debe acordar el cumplimiento de los niveles de soporte requeridos por la Jurisdicción Especial para la Paz - JEP. Adicionalmente, se debe acordar la entrega de manual(es) técnico(s), que describa(n) la estructura interna del sistema, así como el diccionario de datos, librerías y archivos que lo conforman; y manual(es) funcional(es), que describa(n) las funcionalidades de cada una de las opciones del menú de la aplicación. Adicionalmente, la documentación de uso de los sistemas de información y aplicaciones deberá estar disponible para los usuarios internos y usuarios externos, para su consulta en cualquier momento.</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</si>
  <si>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</si>
  <si>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</si>
  <si>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</si>
  <si>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</si>
  <si>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</si>
  <si>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</si>
  <si>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https://jepcolombia.sharepoint.com/:f:/r/SE/TI/SI/Documentos%20compartidos/01_Seguimiento%20SGSPI/04_Instrumento%20de%20evaluaci%C3%B3n%20MSPI/2024/Evidencias/T%C3%A9cnicas/T.6%20ADQUISICI%C3%93N,%20DESARROLLO%20Y%20MANTENIMIENTO%20DE%20SISTEMAS/T.6.2.8%20-%20Pruebas%20de%20seguridad%20de%20sistemas?csf=1&amp;web=1&amp;e=lSsGTb</t>
  </si>
  <si>
    <t>Se realizan revisiones peridodicas de seguridad de las aplicaciones por medio de análisis de vulnerabilidades efectuadas por el proveedor del datacenter y se monitorea y gestiona su mitigación.
Adicionalemente se cuenta con el anexo No. 3. Principio de construcción de sistemas seguros-SGSPI para verificar el cumplimiento del control.</t>
  </si>
  <si>
    <t>Realizar pruebas de seguridad a las aplicaciones antes de los pasos a producción</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</si>
  <si>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</si>
  <si>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</si>
  <si>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</si>
  <si>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</si>
  <si>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</si>
  <si>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https://jepcolombia.sharepoint.com/:f:/r/SE/TI/SI/Documentos%20compartidos/01_Seguimiento%20SGSPI/04_Instrumento%20de%20evaluaci%C3%B3n%20MSPI/2024/Evidencias/T%C3%A9cnicas/T.6%20ADQUISICI%C3%93N,%20DESARROLLO%20Y%20MANTENIMIENTO%20DE%20SISTEMAS/T.6.2.9%20-%20Prueba%20de%20aceptaci%C3%B3n%20de%20sistemas?csf=1&amp;web=1&amp;e=zwLCQR</t>
  </si>
  <si>
    <t>Se encuentran definidos los controles en el docuemento JEP-MA-06-01_Manual sistema de gestión de seguridad y privacidad de la información (SGSPI) V3.0, 14.9.4 Pruebas de aceptación de sistemas, página 24.
Adicionalemente se cuenta con el anexo No. 3. Principio de construcción de sistemas seguros-SGSPI para verificar el cumplimiento del control.</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</si>
  <si>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</si>
  <si>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</si>
  <si>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</si>
  <si>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</si>
  <si>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</si>
  <si>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</si>
  <si>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</si>
  <si>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</si>
  <si>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https://jepcolombia.sharepoint.com/:f:/r/SE/TI/SI/Documentos%20compartidos/01_Seguimiento%20SGSPI/04_Instrumento%20de%20evaluaci%C3%B3n%20MSPI/2024/Evidencias/T%C3%A9cnicas/T.6%20ADQUISICI%C3%93N,%20DESARROLLO%20Y%20MANTENIMIENTO%20DE%20SISTEMAS/T.6.3.1%20-%20Protecci%C3%B3n%20de%20datos%20de%20prueba?csf=1&amp;web=1&amp;e=2Inoam</t>
  </si>
  <si>
    <t>Se realiza la revisión, donde se encuentran definidos los controles en el documento JEP-MA-06-01_Manual sistema de gestión de seguridad y privacidad de la información (SGSPI) V3.0 en el numeral 14.9.5 Datos de prueba, página 24.
Adicionalemente se cuenta con el anexo No. 3. Principio de construcción de sistemas seguros-SGSPI para verificar el cumplimiento del control.
a) y d) Se tiene establecido para el ambiente de desarrollo que la DTI aplica los mismos controles del ambiente de producción en el ambiente de desarrollo, tales como, control de acceso, copias de respaldo, registro de eventos.
b) Se establece para los datos de prueba que la DTI debe validar que la información entregada a los desarrolladores para la ejecución de pruebas se enmascara o que los datos sensibles son eliminados con el fin de no revelar información confidencial de los ambientes de producción y, por ende, dar cumplimiento a la Ley 1581 de 2012 (Ley de Protección de Datos Personales) y a la Ley 1712 de 2014 (Ley de Transparencia y Acceso a la Información pública).</t>
  </si>
  <si>
    <t xml:space="preserve">Definir dentro de las directrices de los datos de prueba que  la información operacional se debe borrar del ambiente de pruebas inmediatamente después de finalizar las pruebas; </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</si>
  <si>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</si>
  <si>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</si>
  <si>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</si>
  <si>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</si>
  <si>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</si>
  <si>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</si>
  <si>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</si>
  <si>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</si>
  <si>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</si>
  <si>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</si>
  <si>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</si>
  <si>
    <t xml:space="preserve">En el siguiente enlace se encuentra la documentación e información de las evidencias:
https://jepcolombia.sharepoint.com/:f:/r/SE/TI/SI/Documentos%20compartidos/01_Seguimiento%20SGSPI/04_Instrumento%20de%20evaluaci%C3%B3n%20MSPI/2024/Evidencias/T%C3%A9cnicas/T.7%20GESTI%C3%93N%20DE%20INCIDENTES%20DE%20SEGURIDAD%20DE%20LA%20INFORMACI%C3%93N/T.7.1.1%20-%20Responsabilidades%20y%20procedimientos?csf=1&amp;web=1&amp;e=RLiYre
</t>
  </si>
  <si>
    <t>A:
1. La entidad cuenta con el Anexo Procedimental No. 8. Gestión de incidentes. La  identificación de incidentes de seguridad, se realizar por medio de la herramienta microsoft defender, mediante la cual  diariamente se realiza un monitoreo y gestion correspondiente. Además, los incidentes presentados que no se identifican mediante la herramienta de microsoft, son reportados a traves de la mesa de ayuda.
2. Se cuenta con la herramienta de mesa de ayuda para el reporte de incidentes y tambien  con el especialista de eventos de seguridad.
3. Se cuenta con logs de eventos en cada una de las aplicaciones y servidores asi como el  Anexo No. 3. Principio de construcción de sistemas seguros.
4. se cuenta con el documento Instructivo recolección y preservación de evidencia digital 
5.La entidad cuenta con el Anexo Procedimental No. 8. Gestión de incidentes, en donde se establecen los lineamientos para la valoración del incidente presentado y asi mismo la gestion correspondiente. 
6. El procedimiento de respuesta a incidentes 
se enceuntra en el se cuentaa definido en el Anexo Procedimental No. 8. Gestión de incidentes. Se identifica, mitiga, y controla segun sea el caso. El profesional de eventos de seguridad reporta el incidente al oficial de seguridad de la información y segun la clasificación, e impacto se definen el procedimiento a seguir. en caso de ser necesario se procede con el reporte y envío de información a las entidades externas como lo son Colcert, Centro Cibernetico.
B:
1. Se cuenta en la Entidad con un especialista de eventos de seguridad con el conocimiento e idoneidad del cargo.
2. En el Anexo Procedimental No. 8. Gestión de incidentes se cuenta con el procedimiento a seguir con los contactos internos y externos, asi como correo elctronico y la herramienta de mesa de ayuda.
3. Se cuenta con las suscripciones al COLCERT y Centro Cibernetico, adicionalmente se cuenta con el directorio de contacto de las autoridades.
C:
1. En sharepoint se cuenta con el formato de reporte de incidentes de seguridad. en donde se hace el seguimiento a los eventos reportados.
2. Se encuentra con el flujo especificado en el Anexo Procedimental No. 8. Gestión de incidentes.
3. Se cuenta con el acuerdo de confidencialidad de la informacion en el cuaol se incluyen las medidas en caso de incumplimiento a las politicas de seguridad y privacidad de la información y la Guía Disciplinaria.
4.  La herramienta de mesa de ayuda en el cierre envia un correo con la retoralimentacion del caso.</t>
  </si>
  <si>
    <t xml:space="preserve">Revisar y actualizar el anexo procedimental N° 8. Gestión de incidentes. </t>
  </si>
  <si>
    <t>T.7.1.2</t>
  </si>
  <si>
    <t>Reporte de eventos de seguridad de la información</t>
  </si>
  <si>
    <t>Los eventos de seguridad de la información se debe informar a través de los canales de gestión apropiados, tan pronto como sea posible.</t>
  </si>
  <si>
    <t xml:space="preserve">A.16.1.2 </t>
  </si>
  <si>
    <t>DE.DP-4</t>
  </si>
  <si>
    <r>
      <rPr>
        <sz val="11"/>
        <color rgb="FF000000"/>
        <rFont val="Calibri"/>
        <scheme val="minor"/>
      </rP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rgb="FF000000"/>
        <rFont val="Calibri"/>
        <scheme val="minor"/>
      </rPr>
      <t xml:space="preserve">Tenga en cuenta para la calificación:
</t>
    </r>
    <r>
      <rPr>
        <sz val="11"/>
        <color rgb="FF000000"/>
        <rFont val="Calibri"/>
        <scheme val="minor"/>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</si>
  <si>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En el siguiente enlace se encuentra la documentación e información de las evidencias:
https://jepcolombia.sharepoint.com/:f:/r/SE/TI/SI/Documentos%20compartidos/01_Seguimiento%20SGSPI/04_Instrumento%20de%20evaluaci%C3%B3n%20MSPI/2024/Evidencias/T%C3%A9cnicas/T.7%20GESTI%C3%93N%20DE%20INCIDENTES%20DE%20SEGURIDAD%20DE%20LA%20INFORMACI%C3%93N/T.7.1.2%20-%20Reporte%20de%20eventos%20de%20seguridad%20de%20la%20informaci%C3%B3n?csf=1&amp;web=1&amp;e=KNL311</t>
  </si>
  <si>
    <t xml:space="preserve">Loa numerales a,b, d, f, g y h se encuentran definidos en el anexo procedimental N° 8. Gestión de incidentes., el numeral C se debe profundizar en el procedimiento.
1. Se cuenta con la base de datos de conocimientos y lecciones aprendidas actualizada por el especialista de eventos de seguridad, se adjunta informe con consoilidado de incidentes presentados.
2. Los controles y medidas para contener y disminuir incidentes de seguridad se implementan segun el evento presentado, algunos de estos controles, bloqueo de ips, activar MFA, bloqueo preventivo de cuenta de usuario, revision de estyado de seguridad de la cuentas de usuarios, solicitud de bloqueo a nivel de tenant.
</t>
  </si>
  <si>
    <t xml:space="preserve">Continuar con la aplicación del procedimiento
</t>
  </si>
  <si>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</si>
  <si>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</si>
  <si>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</si>
  <si>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</si>
  <si>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</si>
  <si>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En el siguiente enlace se encuentra la documentación e información de las evidencias:
https://jepcolombia.sharepoint.com/:f:/r/SE/TI/SI/Documentos%20compartidos/01_Seguimiento%20SGSPI/04_Instrumento%20de%20evaluaci%C3%B3n%20MSPI/2024/Evidencias/T%C3%A9cnicas/T.7%20GESTI%C3%93N%20DE%20INCIDENTES%20DE%20SEGURIDAD%20DE%20LA%20INFORMACI%C3%93N/T.7.1.3%20-%20Reporte%20de%20debilidades%20de%20seguridad%20de%20la%20informaci%C3%B3n?csf=1&amp;web=1&amp;e=eLiWZR</t>
  </si>
  <si>
    <t>El proceso se encuentra definido en el anexo procedimental N° 8. Gestión de incidentes y los usuarios pueden reportar a través del formulario https://jepcolombia.sharepoint.com/SE/TI/SI/FSI/Lists/gisi/Item/newifs.aspx?List=6df0505f-b8ca-46d2-9586-78b5b0bde62c&amp;Source=https%3a//jepcolombia.sharepoint.com/IntranetJEP/%20Se%20anexa%20informe%20de%20los%20reportes%20realizados:%20https://jepcolombia.sharepoint.com/SE/TI/SI/Documentos%20compartidos/Forms/AllItems.aspx?id=%2FSE%2FTI%2FSI%2FDocumentos%20compartidos%2F01%5FSeguimiento%20SGSPI%2F04%5FInstrumento%20de%20evaluaci%C3%B3n%20MSPI%2F2023%2FEvidencias%2FT%C3%A9cnicas%2FT%2E7%20GESTI%C3%93N%20DE%20INCIDENTES%20DE%20SEGURIDAD%20DE%20LA%20INFORMACI%C3%93N%2FT%2E7%2E1%2E3%20%2D%20Reporte%20de%20debilidades%20de%20seguridad%20de%20la%20informaci%C3%B3n&amp;viewid=2ba889e8%2Dad22%2D4c25%2D9bf8%2Daca65db7a099
Los eventos de seguridad, son reportados de manera consistente, por medio de la herramienta Microsoft Defender. Los criterios establecidos en la herramienta, se definen en conjunto con el area de infraestructura de la entidad.</t>
  </si>
  <si>
    <t>Incentivar a los usuarios a reportar cualquier debilidad de seguridad de la información observada o sospechada en los sistemas o servicios.</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</si>
  <si>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</si>
  <si>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</si>
  <si>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</si>
  <si>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</si>
  <si>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</si>
  <si>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</si>
  <si>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</si>
  <si>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En el siguiente enlace se encuentra la documentación e información de las evidencias:
https://jepcolombia.sharepoint.com/:f:/r/SE/TI/SI/Documentos%20compartidos/01_Seguimiento%20SGSPI/04_Instrumento%20de%20evaluaci%C3%B3n%20MSPI/2024/Evidencias/T%C3%A9cnicas/T.7%20GESTI%C3%93N%20DE%20INCIDENTES%20DE%20SEGURIDAD%20DE%20LA%20INFORMACI%C3%93N/T.7.1.4%20-%20Evaluaci%C3%B3n%20de%20eventos%20de%20seguridad%20de%20la%20informaci%C3%B3n%20y%20decisiones%20sobre%20ellos?csf=1&amp;web=1&amp;e=QLzgbe</t>
  </si>
  <si>
    <t>de acuerdo con la herramienta Microsoft Defender, clasifican los incidentes  y con base en esto, se gestionan, analizan y documentan teniendo en cuemnta lo establecido en el anexo procedimental N° 8. Gestión de incidentes.</t>
  </si>
  <si>
    <t>Continuar con el análisis de los incidentes
Clasificar los eventos de seguridad</t>
  </si>
  <si>
    <t>T.7.1.5</t>
  </si>
  <si>
    <t>Respuesta a incidentes de seguridad de la información</t>
  </si>
  <si>
    <t>Se debe dar respuesta a los incidentes de seguridad de la información de acuerdo con procedimientos documentados.</t>
  </si>
  <si>
    <t xml:space="preserve">A.16.1.5 </t>
  </si>
  <si>
    <t>RS.RP-1
RS.AN-1
RS.MI-2
RC.RP-1
RC.RP-1</t>
  </si>
  <si>
    <r>
      <rPr>
        <sz val="11"/>
        <color rgb="FF000000"/>
        <rFont val="Calibri"/>
        <scheme val="minor"/>
      </rP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rgb="FF000000"/>
        <rFont val="Calibri"/>
        <scheme val="minor"/>
      </rPr>
      <t xml:space="preserve">Tenga en cuenta para la calificación:
</t>
    </r>
    <r>
      <rPr>
        <sz val="11"/>
        <color rgb="FF000000"/>
        <rFont val="Calibri"/>
        <scheme val="minor"/>
      </rPr>
      <t xml:space="preserve">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</si>
  <si>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En el siguiente enlace se encuentra la documentación e información de las evidencias:
https://jepcolombia.sharepoint.com/:f:/r/SE/TI/SI/Documentos%20compartidos/01_Seguimiento%20SGSPI/04_Instrumento%20de%20evaluaci%C3%B3n%20MSPI/2024/Evidencias/T%C3%A9cnicas/T.7%20GESTI%C3%93N%20DE%20INCIDENTES%20DE%20SEGURIDAD%20DE%20LA%20INFORMACI%C3%93N/T.7.1.5%20-%20Respuesta%20a%20incidentes%20de%20seguridad%20de%20la%20informaci%C3%B3n?csf=1&amp;web=1&amp;e=VgOwQV</t>
  </si>
  <si>
    <t>Dentro del anexo procedimental N° 8. Gestión de incidentes., se enceuntran definidos del nural A hasta el numeral H
1. Se cuenta con el documento de lecciones aprendidas en donde se registran los incidentes segun clasificacion y patron, este documento es interno para seguridasd de la información.
2. Durante las vigencindel año 2024n se enviaron comunicados a traves de correo electrónico a todos los funcionarios de la Entidad, con el fin de informar la importancia de no realizar acciones sobre correos electrónicos que presenten características asociadas con los incidentes seguridad.</t>
  </si>
  <si>
    <t>Continuar con la aplicación del procedimiento
Actualizar el procedimento.
Continuar con las sensibilizaciones de los usuarios</t>
  </si>
  <si>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</si>
  <si>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</si>
  <si>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</si>
  <si>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</si>
  <si>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</si>
  <si>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rPr>
        <sz val="11"/>
        <color rgb="FF000000"/>
        <rFont val="Calibri"/>
        <scheme val="minor"/>
      </rPr>
      <t xml:space="preserve">De acuerdo a la NIST se debe entender cual fue el impacto del incidente. Las lecciones aprendidas deben ser usadas para actualizar los planes de respuesta a los incidentes de SI. 
</t>
    </r>
    <r>
      <rPr>
        <b/>
        <sz val="11"/>
        <color rgb="FF000000"/>
        <rFont val="Calibri"/>
        <scheme val="minor"/>
      </rPr>
      <t xml:space="preserve">
Tenga en cuenta para la calificación:
</t>
    </r>
    <r>
      <rPr>
        <sz val="11"/>
        <color rgb="FF000000"/>
        <rFont val="Calibri"/>
        <scheme val="minor"/>
      </rPr>
      <t xml:space="preserve">La Entidad aprende continuamente sobre
los incidentes de seguridad presentados.
</t>
    </r>
  </si>
  <si>
    <t>En el siguiente enlace se encuentra la documentación e información de las evidencias:
https://jepcolombia.sharepoint.com/:f:/r/SE/TI/SI/Documentos%20compartidos/01_Seguimiento%20SGSPI/04_Instrumento%20de%20evaluaci%C3%B3n%20MSPI/2024/Evidencias/T%C3%A9cnicas/T.7%20GESTI%C3%93N%20DE%20INCIDENTES%20DE%20SEGURIDAD%20DE%20LA%20INFORMACI%C3%93N/T.7.1.6%20-%20Aprendizaje%20obtenido%20de%20los%20incidentes%20de%20seguridad%20de%20la%20informaci%C3%B3n?csf=1&amp;web=1&amp;e=XbKwyR</t>
  </si>
  <si>
    <t>La Entidad cuenta con un documento de lecciones aprendidas para manejo interno el cual se actualiza constantemente. 
Adicionalmente se realizan capcitaciones con enfasis en los mprincipales incidentes de seguridad ques e presentan en la Entidad con el fin de que los usaurios esten preparados ante cualquier evento de seguridad.</t>
  </si>
  <si>
    <t>Continuar con la documentación de los incidentes</t>
  </si>
  <si>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</si>
  <si>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</si>
  <si>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</si>
  <si>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</si>
  <si>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</si>
  <si>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</si>
  <si>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</si>
  <si>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En el siguiente enlace se encuentra la documentación e información de las evidencias:
https://jepcolombia.sharepoint.com/:f:/r/SE/TI/SI/Documentos%20compartidos/01_Seguimiento%20SGSPI/04_Instrumento%20de%20evaluaci%C3%B3n%20MSPI/2024/Evidencias/T%C3%A9cnicas/T.7%20GESTI%C3%93N%20DE%20INCIDENTES%20DE%20SEGURIDAD%20DE%20LA%20INFORMACI%C3%93N/T.7.1.7%20-%20Recolecci%C3%B3n%20de%20evidencia?csf=1&amp;web=1&amp;e=jtcHfT</t>
  </si>
  <si>
    <t xml:space="preserve">Actualmente la Entidad esta trabajando en el procedimiento para la recolección y preservación de evidencia digital.
 se adjunta como soporte el borrador del dolcumento Instructivo recolección y preservación de evidencia digital. </t>
  </si>
  <si>
    <t>Formalizar publicacion de documento Instructivo recolección y preservación de evidencia digital dentro del amrco normativo del SGSPI</t>
  </si>
  <si>
    <t>3.1 INSTRUMENTO DE EVALUACIÓN: Nivel de cumplimiento de acuerdo al ciglo PHVA del modelo de seguridad</t>
  </si>
  <si>
    <t>Respecto al modelo de seguridad</t>
  </si>
  <si>
    <t>Para entidades de orden nacional obligadas</t>
  </si>
  <si>
    <t>Para entidades de orden territorial A</t>
  </si>
  <si>
    <t>ID</t>
  </si>
  <si>
    <t>NIVEL DE CUMPLIMIENTO PHVA</t>
  </si>
  <si>
    <t>PLANIFICACIÓN</t>
  </si>
  <si>
    <t>P.1</t>
  </si>
  <si>
    <t>Responsable SI</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</si>
  <si>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</si>
  <si>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</si>
  <si>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https://www.jep.gov.co/organosgobierno/Acuerdo%20AOG%20No%20045%20de%202019.pdf</t>
  </si>
  <si>
    <t xml:space="preserve">Se cuenta con el Acuerdo AOG-045 de 2019, en el cual se define el alcance del SGSPI.
1) Durante la definición del alcance del SGSPI se tomaron como referencia los aspectos internos y externos de la norma ISO 27001 -numeral 4.1.
2) Dentro de la definición del SGSPI, se determinaron las partes interesadas y los requisitos de las mismas, incluidos los requisitos legales y contractuales.
3) Se tiene como marco de referencia la política de gobierdo digital del MinTIC, la cual establece los lineamientos para todas las Entidades gubernamentales.
</t>
  </si>
  <si>
    <t>P.2</t>
  </si>
  <si>
    <t>Políticas de seguridad y privacidad de la información</t>
  </si>
  <si>
    <t>P.3</t>
  </si>
  <si>
    <t>Calidad</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</si>
  <si>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</si>
  <si>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</si>
  <si>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https://jepcolombia.sharepoint.com/:b:/r/sites/GSC/Documentos%20del%20Sistema%20de%20Calidad/Gesti%C3%B3n%20de%20calidad/03%20Procedimientos/JEP-PT-02-01%20Elaboraci%C3%B3n%20y%20control%20de%20documentos.pdf</t>
  </si>
  <si>
    <t>Se cuenta con el procedimiento "Elaboración y control de documentos"
1) La distribución, acceso, recuperación y uso se controla por medio de las TRDs que tiene establecida la Entidad, las cuales son actualizadas de manera periodíca.
2) Por medio de las TRDs se tiene establecida la clasificación, almacenamiento y preservación de la documentación.
3) El procedimiento define el proceso para la realización de los cambios.</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</si>
  <si>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</si>
  <si>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</si>
  <si>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P.5</t>
  </si>
  <si>
    <t>P.6</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</si>
  <si>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</si>
  <si>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</si>
  <si>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</si>
  <si>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https://jepcolombia.sharepoint.com/SE/TI/SI/Documentos%20compartidos/Forms/AllItems.aspx?id=%2FSE%2FTI%2FSI%2FDocumentos%20compartidos%2F01%5FSeguimiento%20SGSPI%2F04%5FInstrumento%20de%20evaluaci%C3%B3n%20MSPI%2F2024%2FEvidencias%2FPHVA%2F1%2E%20Planificaci%C3%B3n%2FP%2E6%20Identificaci%C3%B3n%20y%20valoraci%C3%B3n%20de%20riesgos&amp;viewid=2ba889e8%2Dad22%2D4c25%2D9bf8%2Daca65db7a099</t>
  </si>
  <si>
    <r>
      <t>1) Se cuenta con el procedimiento "Metodología de gestión de riesgos para la seguridad de la información"
1. Dentro del procedimiento se especifican los criterios de tratamiento de riesgo, en los que se definen: Reducir, compartir/transferir, aceptar.
2. Se definen los criterios de evalución de los riegos en el numeral 5.3 en el procedimiento adjunto.
2) Se cuenta con la matriz de riesgos para la vigencia 2024:
a.</t>
    </r>
    <r>
      <rPr>
        <sz val="11"/>
        <color rgb="FFFF0000"/>
        <rFont val="Calibri"/>
        <family val="2"/>
        <scheme val="minor"/>
      </rPr>
      <t xml:space="preserve">  </t>
    </r>
    <r>
      <rPr>
        <sz val="11"/>
        <rFont val="Calibri"/>
        <family val="2"/>
        <scheme val="minor"/>
      </rPr>
      <t>La identificación y valoración se realiza bajo necesidad de actualización</t>
    </r>
    <r>
      <rPr>
        <sz val="11"/>
        <color theme="1"/>
        <rFont val="Calibri"/>
        <family val="2"/>
        <scheme val="minor"/>
      </rPr>
      <t>.</t>
    </r>
    <r>
      <rPr>
        <sz val="11"/>
        <color rgb="FFFF0000"/>
        <rFont val="Calibri"/>
        <family val="2"/>
        <scheme val="minor"/>
      </rPr>
      <t xml:space="preserve">
</t>
    </r>
    <r>
      <rPr>
        <sz val="11"/>
        <color theme="1"/>
        <rFont val="Calibri"/>
        <family val="2"/>
        <scheme val="minor"/>
      </rPr>
      <t xml:space="preserve">b. Los riegos asociados a la pérdida de la confidencialidad, integridad y disponibilidad de la información se encuentran identificados en la matriz de riesgos.
c. Se identifica el proceso asociado al riesgo.
d. Dentro de la identificación y valoración de los riesgos se evalua el impacto, probabilidad y clasificación de estos.
e. Dentro del procedimiento se establece los líneamientos para la valoración de los riesgos.
</t>
    </r>
  </si>
  <si>
    <t>P.8</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</si>
  <si>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</si>
  <si>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</si>
  <si>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</si>
  <si>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</si>
  <si>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 xml:space="preserve">
https://jepcolombia.sharepoint.com/SE/TI/SI/Documentos%20compartidos/Forms/AllItems.aspx?id=%2FSE%2FTI%2FSI%2FDocumentos%20compartidos%2F01%5FSeguimiento%20SGSPI%2F04%5FInstrumento%20de%20evaluaci%C3%B3n%20MSPI%2F2024%2FEvidencias%2FPHVA%2F1%2E%20Planificaci%C3%B3n%2FP%2E8%20Tratamiento%20de%20riesgos&amp;viewid=2ba889e8%2Dad22%2D4c25%2D9bf8%2Daca65db7a099%22</t>
  </si>
  <si>
    <t>Se cuenta con la matriz de riesgos de la vigencia 2024.
a. y b. Se determinan los controles y planes de acción para el tratamiento de cada uno de los riesgos.
c. Los controles están basados en el Anexo A de la norma ISO 27001.
d. No se cuenta con la declaración de aplicabilidad
e. La matriz de riesgos de seguridad de la información es revisada y aprobada por la alta dirección, así como los controles y planes de acción definidos para la materialización de los riesgos.
f. No se identificaron riesgos residuales.</t>
  </si>
  <si>
    <t>Falta realizar la declaración de aplicabilidad</t>
  </si>
  <si>
    <t>P.9</t>
  </si>
  <si>
    <t>PROMEDIO</t>
  </si>
  <si>
    <t>IMPLEMENTACIÓN</t>
  </si>
  <si>
    <t>I.1</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</si>
  <si>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</si>
  <si>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</si>
  <si>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</si>
  <si>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https://jepcolombia.sharepoint.com/SE/TI/SI/Documentos%20compartidos/Forms/AllItems.aspx?id=%2FSE%2FTI%2FSI%2FDocumentos%20compartidos%2F01%5FSeguimiento%20SGSPI%2F04%5FInstrumento%20de%20evaluaci%C3%B3n%20MSPI%2F2024%2FEvidencias%2FPHVA%2F2%2E%20Implementaci%C3%B3n%2FI%2E1%20Planificaci%C3%B3n%20y%20control%20operacional&amp;viewid=2ba889e8%2Dad22%2D4c25%2D9bf8%2Daca65db7a099</t>
  </si>
  <si>
    <t>Se cuenta con el Plan Operativo de Acción Anual (POA) el cual es evaluado de forma trimestral . Las otras evaluaciones se cargan en Plani, de acuerdo con la modificación realizada en el proceso.
En este se evaluan las actividades que permitan fortalecer el Sistema de gestión de seguridad y privacidad de la información</t>
  </si>
  <si>
    <t>I.2</t>
  </si>
  <si>
    <t>Implementación de controles</t>
  </si>
  <si>
    <t>Grado de implementación de controles del Anexo A de la ISO 27001</t>
  </si>
  <si>
    <t>I.3</t>
  </si>
  <si>
    <t>Porcentaje de avance en la ejecución de los planes de tratamiento</t>
  </si>
  <si>
    <t>Verifique los compromisos de avance en el plan de tratamiento de riesgos y el grado de cumplimiento de los mismos y genere un dato con el porcentaje de avance.</t>
  </si>
  <si>
    <t>https://jepcolombia.sharepoint.com/SE/TI/SI/Documentos%20compartidos/Forms/AllItems.aspx?id=%2FSE%2FTI%2FSI%2FDocumentos%20compartidos%2F01%5FSeguimiento%20SGSPI%2F04%5FInstrumento%20de%20evaluaci%C3%B3n%20MSPI%2F2024%2FEvidencias%2FPHVA%2F2%2E%20Implementaci%C3%B3n%2FI%2E3%20Implementaci%C3%B3n%20plan%20tratamiento%20de%20riesgos&amp;viewid=2ba889e8%2Dad22%2D4c25%2D9bf8%2Daca65db7a099</t>
  </si>
  <si>
    <t>Se cuenta con la matriz de riesgos en donde se define el plan de tratamiento de los riesgos identificados. Se realiza monitoreo y seguimiento  de forma cuatrimestral de la efectividad y operatividad de los controles y planes de acción definidos para  prevenir la materialización de los riesgos de seguridad de la información, a traves de la revisión y aprobación de las 3 líneas de defensa.</t>
  </si>
  <si>
    <t>Generar un indicador de avance de la implementación del plan</t>
  </si>
  <si>
    <t>I.4</t>
  </si>
  <si>
    <t>Indicadores de gestión del MSPI definidos</t>
  </si>
  <si>
    <t>Solicite los Indicadores de gestión del MSPI definidos, revisados y aprobados por la alta Dirección.</t>
  </si>
  <si>
    <t>https://jepcolombia.sharepoint.com/SE/TI/SI/Documentos%20compartidos/Forms/AllItems.aspx?id=%2FSE%2FTI%2FSI%2FDocumentos%20compartidos%2F01%5FSeguimiento%20SGSPI%2F04%5FInstrumento%20de%20evaluaci%C3%B3n%20MSPI%2F2024%2FEvidencias%2FPHVA%2F2%2E%20Implementaci%C3%B3n%2FI%2E4%20Indicadores%20de%20gesti%C3%B3n&amp;viewid=2ba889e8%2Dad22%2D4c25%2D9bf8%2Daca65db7a099</t>
  </si>
  <si>
    <t>Se cuenta con la información de implementación del MSPI de las vigencias 20
Con base en esta información se definirán los indicadores de gestión del MSPI y se aportarán en el informe Estrategia Oportunidades de Mejora de la vigencia 2024</t>
  </si>
  <si>
    <t>Definir indicadores de gestión del MSPI y realizar la respectiva revisón con la alta dirección para su respectiva aprobación.</t>
  </si>
  <si>
    <t>EVALUACIÓN DE DESEMPEÑO</t>
  </si>
  <si>
    <t>E.1</t>
  </si>
  <si>
    <t>Plan para evaluar el desempeño y eficacia del MSPI a través de instrumentos que permita determinar la efectividad de la implantación del MSPI.</t>
  </si>
  <si>
    <t>componente evaluación del desempeño</t>
  </si>
  <si>
    <t>Se cuenta con el instrumento de evaluación del MSPI, con el análisis y resultado de cumplimiento de los controles dados. Este instrumento sirve como insumo para ejecutar las acciones requeridas para el cumplimiento e implementación de los controles a los que se le haya identificado falencias.</t>
  </si>
  <si>
    <t>Realizar la respectiva revisón con la alta dirección de los resultados del instrumentoa para su aprobación.</t>
  </si>
  <si>
    <t>E.2</t>
  </si>
  <si>
    <t>Control Interno</t>
  </si>
  <si>
    <t>Auditoría Interna</t>
  </si>
  <si>
    <t>Plan de auditoría interna</t>
  </si>
  <si>
    <t>https://jepcolombia.sharepoint.com/SE/TI/SI/Documentos%20compartidos/Forms/AllItems.aspx?id=%2FSE%2FTI%2FSI%2FDocumentos%20compartidos%2F01%5FSeguimiento%20SGSPI%2F04%5FInstrumento%20de%20evaluaci%C3%B3n%20MSPI%2F2024%2FEvidencias%2FPHVA%2F3%2E%20Evaluaci%C3%B3n%20desempe%C3%B1o%2FE%2E2%20Auditor%C3%ADa%20Interna&amp;viewid=2ba889e8%2Dad22%2D4c25%2D9bf8%2Daca65db7a099</t>
  </si>
  <si>
    <t>Se cuenta con el plan de auditoria correspondiente al 2024 y los resultados obtenidos, revisados por la alta dirección</t>
  </si>
  <si>
    <t>E.3</t>
  </si>
  <si>
    <t>Evaluación y seguimiento a los compromisos establecidos para ejecutar el plan de tratamiento de riesgos.</t>
  </si>
  <si>
    <t>https://jepcolombia.sharepoint.com/SE/TI/SI/Documentos%20compartidos/Forms/AllItems.aspx?id=%2FSE%2FTI%2FSI%2FDocumentos%20compartidos%2F01%5FSeguimiento%20SGSPI%2F04%5FInstrumento%20de%20evaluaci%C3%B3n%20MSPI%2F2024%2FEvidencias%2FPHVA%2F3%2E%20Evaluaci%C3%B3n%20desempe%C3%B1o%2FE%2E3%20Evaluaci%C3%B3n%20del%20plan%20de%20tratamiento%20de%20riesgos&amp;viewid=2ba889e8%2Dad22%2D4c25%2D9bf8%2Daca65db7a099</t>
  </si>
  <si>
    <t>Se tiene establecido el plan de tratamiento de riesgos, que se encuentra aprobado por la alta direcección, y sobre el cual se realiza monitoreo y seguimiento del cumplimiento y operatividad de los controles y planes de acción definidos según la periodicidad establecida.</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</si>
  <si>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</si>
  <si>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</si>
  <si>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</si>
  <si>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</si>
  <si>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</si>
  <si>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https://jepcolombia.sharepoint.com/SE/TI/SI/Documentos%20compartidos/Forms/AllItems.aspx?id=%2FSE%2FTI%2FSI%2FDocumentos%20compartidos%2F01%5FSeguimiento%20SGSPI%2F04%5FInstrumento%20de%20evaluaci%C3%B3n%20MSPI%2F2024%2FEvidencias%2FPHVA%2F4%2E%20Mejora%20Continua%2FM%2E1%20An%C3%A1lisis%20del%20MSPI&amp;viewid=2ba889e8%2Dad22%2D4c25%2D9bf8%2Daca65db7a099</t>
  </si>
  <si>
    <t>Se realiza el informe "Estrategia oportunidades de mejora" en el que se consolidan los resultados a acciones de mejora.</t>
  </si>
  <si>
    <t>Gestionar revisón con la alta dirección para su respectiva aprobación.</t>
  </si>
  <si>
    <t>M.2</t>
  </si>
  <si>
    <t>Comunicación delos resultados y plan para subsanar los hallazgos y oportunidades de mejora.</t>
  </si>
  <si>
    <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scheme val="minor"/>
      </rPr>
      <t>Tenga en cuenta para la calificación que:</t>
    </r>
    <r>
      <rPr>
        <sz val="11"/>
        <color theme="1"/>
        <rFont val="Calibri"/>
        <family val="2"/>
        <scheme val="minor"/>
      </rPr>
      <t xml:space="preserve">
1) Elaboración de planes de mejora es 60
2) Se implementan las acciones correctivas y planes de mejora es 80
</t>
    </r>
  </si>
  <si>
    <t>ID REQUISITO</t>
  </si>
  <si>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</si>
  <si>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</si>
  <si>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</si>
  <si>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</si>
  <si>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</si>
  <si>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</si>
  <si>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</si>
  <si>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</si>
  <si>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</si>
  <si>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</si>
  <si>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</si>
  <si>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</si>
  <si>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</si>
  <si>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</si>
  <si>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NIVEL</t>
  </si>
  <si>
    <t>CUMPLE?</t>
  </si>
  <si>
    <t>R1</t>
  </si>
  <si>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</si>
  <si>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Administrativas</t>
  </si>
  <si>
    <t>OPTIMIZADO</t>
  </si>
  <si>
    <t>R2</t>
  </si>
  <si>
    <t>Se clasifican los activos de información lógicos y físicos de la Entidad.</t>
  </si>
  <si>
    <t>GESTIONADO
CUANTITATIVAMENTE</t>
  </si>
  <si>
    <t>R3</t>
  </si>
  <si>
    <t>1. Si Los funcionarios de la Entidad no tienen conciencia de la seguridad y privacidad de la información y se han diseñado programas para los funcionarios de conciencia y comunicación, de las políticas de seguridad y privacidad de la información, están en 20.
2. Si se observa en los funcionarios una conciencia de seguridad y privacidad de la información y los planes de toma de conciencia y comunicación, de las políticas de seguridad y privacidad de la información, están aprobados y documentados, por la alta Dirección, están en 40.
3. Si se han ejecutado los planes de toma de conciencia, comunicación y divulgación, de las políticas de seguridad y privacidad de la información, aprobados por la alta Dirección, , están en 60.</t>
  </si>
  <si>
    <t xml:space="preserve"> DEFINIDO</t>
  </si>
  <si>
    <t>R4</t>
  </si>
  <si>
    <t>Existe la necesidad de implementar el Modelo de Seguridad y Privacidad de la Información, para definir políticas, procesos y procedimientos claros para dar una respuesta proactiva a las amenazas que se presenten en la Entidad.</t>
  </si>
  <si>
    <t>PHVA</t>
  </si>
  <si>
    <t>GESTIONADO</t>
  </si>
  <si>
    <t>INICIAL</t>
  </si>
  <si>
    <t>R5</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</si>
  <si>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</si>
  <si>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</si>
  <si>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Nivel de madurez alcanzado</t>
  </si>
  <si>
    <t>R6</t>
  </si>
  <si>
    <t>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</si>
  <si>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R7</t>
  </si>
  <si>
    <t>Establecer y documentar el alcance, limites, política, procedimientos, roles y responsabilidades y del Modelo de Seguridad y Privacidad de la Información.</t>
  </si>
  <si>
    <t>R8</t>
  </si>
  <si>
    <t>Determinar el impacto que generan los eventos que atenten contra la integridad, disponibilidad y confidencialidad de la información de la Entidad.</t>
  </si>
  <si>
    <t>Técnicas</t>
  </si>
  <si>
    <t>LIMITE DE MADUREZ INICIAL</t>
  </si>
  <si>
    <t>R9</t>
  </si>
  <si>
    <t>R10</t>
  </si>
  <si>
    <t xml:space="preserve">Aprobación de la alta dirección, documentada y firmada, para la Implementación del Modelo de Seguridad y Privacidad de la Información. </t>
  </si>
  <si>
    <t>R11</t>
  </si>
  <si>
    <t>Identificar los riesgos asociados con la información, físicos, lógicos, identificando sus vulnerabilidades y amenazas.</t>
  </si>
  <si>
    <t>R12</t>
  </si>
  <si>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</si>
  <si>
    <t>R13</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</si>
  <si>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están en 40.
2. Si se han divulgado e implementado los controles físicos y lógicos que se han definido en la entidad, con los cuales se busca preservar la seguridad y privacidad de la información, están en 60.</t>
  </si>
  <si>
    <t>R14</t>
  </si>
  <si>
    <t xml:space="preserve">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 están en 40.
Si se reconoce la importancia de ampliar los planes de continuidad del negocio a otros procesos, pero aun no se pueden incluir ni trabajar con ellos, están en 60.
</t>
  </si>
  <si>
    <t>R15</t>
  </si>
  <si>
    <t>Los roles de seguridad y privacidad de la información están bien definidos y se lleva un registro de las actividades de cada uno.</t>
  </si>
  <si>
    <t>R16</t>
  </si>
  <si>
    <t>Dispositivos para movilidad y teletrabajo</t>
  </si>
  <si>
    <t>R17</t>
  </si>
  <si>
    <t>Protección contra código malicioso</t>
  </si>
  <si>
    <t>R18</t>
  </si>
  <si>
    <t>Copias de seguridad</t>
  </si>
  <si>
    <t>R19</t>
  </si>
  <si>
    <t>Gestión de la vulnerabilidad técnica</t>
  </si>
  <si>
    <t>LIMITE DE MADUREZ GESTIONADO</t>
  </si>
  <si>
    <t>R20</t>
  </si>
  <si>
    <t>Seguridad ligada a los recursos humanos, antes de la contratación</t>
  </si>
  <si>
    <t>R21</t>
  </si>
  <si>
    <t>Seguridad ligada a los recursos humanos, durante la contratación</t>
  </si>
  <si>
    <t>R22</t>
  </si>
  <si>
    <t>Seguridad ligada a los recursos humanos, al cese o cambio de puesto de trabajo</t>
  </si>
  <si>
    <t>R23</t>
  </si>
  <si>
    <t>Requisitos de negocio para el control de accesos.</t>
  </si>
  <si>
    <t>R24</t>
  </si>
  <si>
    <t>Responsabilidades del usuario frente al control de accesos</t>
  </si>
  <si>
    <t>R25</t>
  </si>
  <si>
    <t>Seguridad física y ambiental en áreas seguras</t>
  </si>
  <si>
    <t>R26</t>
  </si>
  <si>
    <t>Seguridad física y ambiental de los equipos</t>
  </si>
  <si>
    <t>R27</t>
  </si>
  <si>
    <t>Responsabilidades y procedimientos de operación</t>
  </si>
  <si>
    <t>R28</t>
  </si>
  <si>
    <t>Seguridad en la operativa, control del software en explotación</t>
  </si>
  <si>
    <t>R29</t>
  </si>
  <si>
    <t>Gestión de la seguridad en las redes.</t>
  </si>
  <si>
    <t>R30</t>
  </si>
  <si>
    <t>Intercambio de información con partes externas</t>
  </si>
  <si>
    <t>R31</t>
  </si>
  <si>
    <t>Adquisición, desarrollo y mantenimiento de los sistemas de información, requisitos de seguridad de los sistemas de información.</t>
  </si>
  <si>
    <t>R32</t>
  </si>
  <si>
    <t>Adquisición, desarrollo y mantenimiento de los sistemas de información, seguridad en los procesos de desarrollo y soporte.</t>
  </si>
  <si>
    <t>R33</t>
  </si>
  <si>
    <t>Adquisición, desarrollo y mantenimiento de los sistemas de información, datos de prueba.</t>
  </si>
  <si>
    <t>R34</t>
  </si>
  <si>
    <t>Gestión de incidentes en la seguridad de la información, notificación de los eventos de seguridad de la información.</t>
  </si>
  <si>
    <t>R35</t>
  </si>
  <si>
    <t>Gestión de incidentes en la seguridad de la información, notificación de puntos débiles de la seguridad.</t>
  </si>
  <si>
    <t>R36</t>
  </si>
  <si>
    <t>Gestión de incidentes en la seguridad de la información, recopilación de evidencias.</t>
  </si>
  <si>
    <t>R37</t>
  </si>
  <si>
    <t>Implantación de la continuidad de la seguridad de la información.</t>
  </si>
  <si>
    <t>R38</t>
  </si>
  <si>
    <t>Seguridad de la información en las relaciones con suministradores.</t>
  </si>
  <si>
    <t>R39</t>
  </si>
  <si>
    <t>Gestión de la prestación del servicio por suministradores.</t>
  </si>
  <si>
    <t>R40</t>
  </si>
  <si>
    <t>Se implementa el plan de tratamiento de riesgos y las medidas necesarias para mitigar la materialización de las amenazas.</t>
  </si>
  <si>
    <t>LIMITE DE MADUREZ DEFINIDO</t>
  </si>
  <si>
    <t>R41</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</si>
  <si>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</si>
  <si>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R42</t>
  </si>
  <si>
    <t>Se realizan pruebas de manera sistemática a los controles, para determinar si están funcionando de manera adecuada. Se deben generar informes del desempeño de la operación del MSPI, con la revisión y verificación continua de los controles implementados. También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</si>
  <si>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R43</t>
  </si>
  <si>
    <t>1) Se realizan pruebas y ventanas de mantenimiento (simulacro), para determinar la efectividad de los planes de respuesta de incidentes, es 60.
2) Si La Entidad aprende continuamente sobre los incidentes de seguridad presentados, es 80.</t>
  </si>
  <si>
    <t>R44</t>
  </si>
  <si>
    <t>Se realizan pruebas a las aplicaciones o software desarrollado “in house” para determinar que cumplen con los requisitos de seguridad y privacidad de la información</t>
  </si>
  <si>
    <t>R45</t>
  </si>
  <si>
    <t>Registro de actividades en seguridad (bitácora operativa).</t>
  </si>
  <si>
    <t>R46</t>
  </si>
  <si>
    <t>1) Elaboración de planes de mejora es 60
2) Se implementan las acciones correctivas y planes de mejora es 80</t>
  </si>
  <si>
    <t>R47</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</si>
  <si>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</si>
  <si>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R48</t>
  </si>
  <si>
    <t>Gestión de acceso de usuario.</t>
  </si>
  <si>
    <t xml:space="preserve">T.1.2 </t>
  </si>
  <si>
    <t>R49</t>
  </si>
  <si>
    <t>Control de acceso a sistemas y aplicaciones</t>
  </si>
  <si>
    <t>R50</t>
  </si>
  <si>
    <t>Controles Criptográficos</t>
  </si>
  <si>
    <t>R51</t>
  </si>
  <si>
    <t>Consideraciones de las auditorías de los sistemas de información.</t>
  </si>
  <si>
    <t>R52</t>
  </si>
  <si>
    <r>
      <t>Seguridad en la operativa,</t>
    </r>
    <r>
      <rPr>
        <b/>
        <sz val="11"/>
        <color theme="1"/>
        <rFont val="Calibri"/>
        <family val="2"/>
        <scheme val="minor"/>
      </rPr>
      <t xml:space="preserve"> </t>
    </r>
    <r>
      <rPr>
        <sz val="11"/>
        <color theme="1"/>
        <rFont val="Calibri"/>
        <family val="2"/>
        <scheme val="minor"/>
      </rPr>
      <t>registro de actividad y supervisión.</t>
    </r>
  </si>
  <si>
    <t>R53</t>
  </si>
  <si>
    <t>Cumplimiento de los requisitos legales y contractuales.</t>
  </si>
  <si>
    <t>LIMITE DE MADUREZ GESTIONADO CUANTITATIVAMENTE</t>
  </si>
  <si>
    <t>R55</t>
  </si>
  <si>
    <t>LIMITE DE MADUREZ OPTIMIZADO</t>
  </si>
  <si>
    <t>FTIC-LP-09-15
INSTRUMENTO DE IDENTIFICACIÓN DE LA LINEA BASE DE SEGURIDAD ADMINISTRATIVA Y TÉCNICA
HOJA LEVANTAMIENTO DE INFORMACIÓN</t>
  </si>
  <si>
    <t>FUNCIÓN NIST</t>
  </si>
  <si>
    <t>SUBCATEGORIA NIST</t>
  </si>
  <si>
    <t>CONTROL ANEXO A ISO 27001</t>
  </si>
  <si>
    <t xml:space="preserve">CALIFICACIÓN </t>
  </si>
  <si>
    <t>FUNCION CSF</t>
  </si>
  <si>
    <t>DE.AE-1, DE.AE-3, DE.AE-4, DE.AE-5</t>
  </si>
  <si>
    <t>La detección de actividades anómalas se realiza oportunamente y se entiende el impacto potencial de los eventos:
1) Se establece y gestiona una línea base de las operaciones de red, los flujos de datos esperados para usuarios y sistemas.
2) Se agregan y correlacionan datos de evento de múltiples fuentes y sensores.
3) Se determina el impacto de los eventos
4) Se han establecido los umbrales de alerta de los incidentes.</t>
  </si>
  <si>
    <t>DE.AE-1</t>
  </si>
  <si>
    <t>La efectividad de las tecnologías de protección se comparte con las partes autorizadas y apropiadas.</t>
  </si>
  <si>
    <t>ID.BE-2</t>
  </si>
  <si>
    <t>ID.GV-4</t>
  </si>
  <si>
    <t>RS.CO-4, RS.CO-5</t>
  </si>
  <si>
    <t>Las actividades de respuesta son coordinadas con las partes interesadas tanto internas como externas, según sea apropiado, para incluir soporte externo de entidades o agencias estatales o legales.:
1) Los planes de respuesta a incidentes están coordinados con las partes interesadas de manera consistente.
2) De manera voluntaria se comparte información con partes interesadas externas para alcanzar una conciencia más amplia de la situación de ciberseguridad.</t>
  </si>
  <si>
    <t>RC.CO-1, RC.CO-2, RC.CO-3</t>
  </si>
  <si>
    <t>Las actividades de restauración son coordinadas con las partes internas y externas, como los centros de coordinación, proveedores de servicios de Internet, los dueños de los sistemas atacados, las víctimas, otros CSIRT, y proveedores.:
1) Se gestionan las comunicaciones hacia el público.
2) Se procura la no afectación de la reputación o la reparación de la misma.
3) Las actividades de recuperación son comunicadas a las partes interesadas internas y a los grupos de gerentes y directores.</t>
  </si>
  <si>
    <t>ID.RA-3</t>
  </si>
  <si>
    <t>Las amenazas internas y externas son identificadas y documentadas.</t>
  </si>
  <si>
    <t>RS.IM-2</t>
  </si>
  <si>
    <t>Las estrategias de respuesta se actualizan</t>
  </si>
  <si>
    <t>ID.BE-3</t>
  </si>
  <si>
    <t>Las prioridades relacionadas con la misión, objetivos y actividades de la Entidad son establecidas y comunicadas.</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</si>
  <si>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</si>
  <si>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</si>
  <si>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</si>
  <si>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</si>
  <si>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</si>
  <si>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</si>
  <si>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</si>
  <si>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búsqueda de eventos como personal no autorizado, u otros eventos relacionados con  conexiones, dispositivos y software. </t>
  </si>
  <si>
    <t>ID.AM-6</t>
  </si>
  <si>
    <t>PR.AT-2</t>
  </si>
  <si>
    <t>PR.AT-3</t>
  </si>
  <si>
    <t>PR.AT-4</t>
  </si>
  <si>
    <t>PR.AT-5</t>
  </si>
  <si>
    <t>DE.DP-1</t>
  </si>
  <si>
    <t>RS.CO-1</t>
  </si>
  <si>
    <t>PR.AC-4</t>
  </si>
  <si>
    <t>RS.CO-3</t>
  </si>
  <si>
    <t>PR.AT-1</t>
  </si>
  <si>
    <t>ID AM-1</t>
  </si>
  <si>
    <t>ID AM-2</t>
  </si>
  <si>
    <t>ID.AM-5</t>
  </si>
  <si>
    <t>PR.DS-1</t>
  </si>
  <si>
    <t>PR.DS-2</t>
  </si>
  <si>
    <t>PR.DS-3</t>
  </si>
  <si>
    <t>PR.IP-6</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</si>
  <si>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</si>
  <si>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</si>
  <si>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</si>
  <si>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</si>
  <si>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</si>
  <si>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</si>
  <si>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</si>
  <si>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</si>
  <si>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</si>
  <si>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</si>
  <si>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</si>
  <si>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</si>
  <si>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</si>
  <si>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</si>
  <si>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</si>
  <si>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</si>
  <si>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</si>
  <si>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</si>
  <si>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</si>
  <si>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</si>
  <si>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</si>
  <si>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</si>
  <si>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</si>
  <si>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</si>
  <si>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</si>
  <si>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</si>
  <si>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Alcance MSPI (Modelo de Seguridad y Privacidad de la Información)</t>
  </si>
  <si>
    <t>Vigencia 2024 - (Desde el 01/01/2024 Hasta el 31/12/2024)</t>
  </si>
  <si>
    <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10"/>
        <color theme="1"/>
        <rFont val="Calibri"/>
        <family val="2"/>
        <scheme val="minor"/>
      </rPr>
      <t>Tenga en cuenta para la calificación:</t>
    </r>
    <r>
      <rPr>
        <sz val="10"/>
        <color theme="1"/>
        <rFont val="Calibri"/>
        <family val="2"/>
        <scheme val="minor"/>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10"/>
        <color theme="1"/>
        <rFont val="Calibri"/>
        <family val="2"/>
        <scheme val="minor"/>
      </rPr>
      <t>, están en 40.</t>
    </r>
    <r>
      <rPr>
        <sz val="10"/>
        <color theme="1"/>
        <rFont val="Calibri"/>
        <family val="2"/>
        <scheme val="minor"/>
      </rPr>
      <t xml:space="preserve">
2) Si se reconoce la importancia de ampliar los planes de continuidad de del negocio a otros procesos, pero aun no se pueden incluir ni trabajar con ellos, </t>
    </r>
    <r>
      <rPr>
        <b/>
        <sz val="10"/>
        <color theme="1"/>
        <rFont val="Calibri"/>
        <family val="2"/>
        <scheme val="minor"/>
      </rPr>
      <t>están en 60.</t>
    </r>
    <r>
      <rPr>
        <sz val="10"/>
        <color theme="1"/>
        <rFont val="Calibri"/>
        <family val="2"/>
        <scheme val="minor"/>
      </rPr>
      <t xml:space="preserve">
</t>
    </r>
  </si>
  <si>
    <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10"/>
        <color rgb="FF000000"/>
        <rFont val="Calibri"/>
        <family val="2"/>
        <scheme val="minor"/>
      </rPr>
      <t xml:space="preserve">Tenga en cuenta para la calificación:
</t>
    </r>
    <r>
      <rPr>
        <sz val="10"/>
        <color rgb="FF000000"/>
        <rFont val="Calibri"/>
        <family val="2"/>
        <scheme val="minor"/>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</si>
  <si>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r>
      <t xml:space="preserve">Entreviste a los líderes de los procesos y pregúnteles que saben sobre la seguridad de la información, cuáles son sus responsabilidades y cómo aplican la seguridad de la información en su diario trabajo.
Pregunte cómo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10"/>
        <color theme="1"/>
        <rFont val="Calibri"/>
        <family val="2"/>
        <scheme val="minor"/>
      </rPr>
      <t>Para la calificación tenga en cuenta que:</t>
    </r>
    <r>
      <rPr>
        <sz val="10"/>
        <color theme="1"/>
        <rFont val="Calibri"/>
        <family val="2"/>
        <scheme val="minor"/>
      </rPr>
      <t xml:space="preserve">
Si Los funcionarios de la Entidad no tienen conciencia de la seguridad y privacidad de la información.
Diseñar programas para los conciencia y comunicación, de las políticas de seguridad y privacidad de la información, </t>
    </r>
    <r>
      <rPr>
        <b/>
        <sz val="10"/>
        <color theme="1"/>
        <rFont val="Calibri"/>
        <family val="2"/>
        <scheme val="minor"/>
      </rPr>
      <t>están en 20.</t>
    </r>
    <r>
      <rPr>
        <sz val="10"/>
        <color theme="1"/>
        <rFont val="Calibri"/>
        <family val="2"/>
        <scheme val="minor"/>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10"/>
        <color theme="1"/>
        <rFont val="Calibri"/>
        <family val="2"/>
        <scheme val="minor"/>
      </rPr>
      <t>están en 40.</t>
    </r>
    <r>
      <rPr>
        <sz val="10"/>
        <color theme="1"/>
        <rFont val="Calibri"/>
        <family val="2"/>
        <scheme val="minor"/>
      </rPr>
      <t xml:space="preserve">
Si se han ejecutado los planes de toma de conciencia, comunicación y divulgación, de las políticas de
seguridad y privacidad de la información, aprobados por la alta Dirección,</t>
    </r>
    <r>
      <rPr>
        <b/>
        <sz val="10"/>
        <color theme="1"/>
        <rFont val="Calibri"/>
        <family val="2"/>
        <scheme val="minor"/>
      </rPr>
      <t xml:space="preserve"> están en 60.</t>
    </r>
    <r>
      <rPr>
        <sz val="10"/>
        <color theme="1"/>
        <rFont val="Calibri"/>
        <family val="2"/>
        <scheme val="minor"/>
      </rPr>
      <t xml:space="preserve">
</t>
    </r>
  </si>
  <si>
    <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qué circunstancias se revisan y actualizan, verifique la ultima fecha de emisión de la política frente a la fecha actual y que cambios a sufrido, por lo menos debe haber una revisión anual.
</t>
    </r>
    <r>
      <rPr>
        <b/>
        <sz val="10"/>
        <color rgb="FF000000"/>
        <rFont val="Calibri"/>
        <family val="2"/>
        <scheme val="minor"/>
      </rPr>
      <t xml:space="preserve">Para la calificación tenga en cuenta que:
</t>
    </r>
    <r>
      <rPr>
        <sz val="10"/>
        <color rgb="FF000000"/>
        <rFont val="Calibri"/>
        <family val="2"/>
        <scheme val="minor"/>
      </rPr>
      <t>1) Si se empiezan a definir las políticas de seguridad y privacidad de la información basada en el Modelo de Seguridad y Privacidad de la Información, están en 20.
2) Si se revisan y se aprueban las políticas de seguridad y privacidad de la información, están en 40.
3) Si se divulgan las políticas de seguridad y privacidad de la información,  están en 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</si>
</sst>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sz val="11"/>
      <color theme="1"/>
      <name val="Calibri"/>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b/>
      <sz val="9"/>
      <color theme="1"/>
      <name val="Calibri"/>
      <family val="2"/>
      <scheme val="minor"/>
    </font>
    <font>
      <sz val="10"/>
      <name val="Arial"/>
      <family val="2"/>
    </font>
    <font>
      <sz val="10"/>
      <color indexed="10"/>
      <name val="Calibri"/>
      <family val="2"/>
      <scheme val="minor"/>
    </font>
    <font>
      <sz val="10"/>
      <color rgb="FFFF0000"/>
      <name val="Calibri"/>
      <family val="2"/>
      <scheme val="minor"/>
    </font>
    <font>
      <b/>
      <sz val="10"/>
      <name val="Calibri"/>
      <family val="2"/>
      <scheme val="minor"/>
    </font>
    <font>
      <sz val="18"/>
      <color theme="1"/>
      <name val="Calibri"/>
      <family val="2"/>
      <scheme val="minor"/>
    </font>
    <font>
      <u/>
      <sz val="11"/>
      <color theme="10"/>
      <name val="Calibri"/>
      <family val="2"/>
      <scheme val="minor"/>
    </font>
    <font>
      <b/>
      <sz val="12"/>
      <color theme="1"/>
      <name val="Calibri"/>
      <family val="2"/>
      <scheme val="minor"/>
    </font>
    <font>
      <b/>
      <sz val="9"/>
      <color indexed="81"/>
      <name val="Tahoma"/>
      <family val="2"/>
    </font>
    <font>
      <sz val="9"/>
      <color indexed="81"/>
      <name val="Tahoma"/>
      <family val="2"/>
    </font>
    <font>
      <sz val="12"/>
      <color theme="1"/>
      <name val="Calibri"/>
      <family val="2"/>
      <scheme val="minor"/>
    </font>
    <font>
      <sz val="12"/>
      <color rgb="FF000000"/>
      <name val="Calibri"/>
      <family val="2"/>
      <scheme val="minor"/>
    </font>
    <font>
      <b/>
      <sz val="18"/>
      <color theme="1"/>
      <name val="Calibri"/>
      <family val="2"/>
      <scheme val="minor"/>
    </font>
    <font>
      <sz val="10"/>
      <name val="MS Sans Serif"/>
      <family val="2"/>
    </font>
    <font>
      <b/>
      <sz val="12"/>
      <color theme="0"/>
      <name val="Calibri"/>
      <family val="2"/>
      <scheme val="minor"/>
    </font>
    <font>
      <b/>
      <sz val="11"/>
      <color rgb="FFFF0000"/>
      <name val="Calibri"/>
      <family val="2"/>
      <scheme val="minor"/>
    </font>
    <font>
      <sz val="14"/>
      <color rgb="FFFF0000"/>
      <name val="Calibri"/>
      <family val="2"/>
      <scheme val="minor"/>
    </font>
    <font>
      <sz val="8"/>
      <name val="Calibri"/>
      <family val="2"/>
      <scheme val="minor"/>
    </font>
    <font>
      <b/>
      <sz val="8"/>
      <name val="Tahoma"/>
      <family val="2"/>
    </font>
    <font>
      <b/>
      <sz val="16"/>
      <color theme="1"/>
      <name val="Calibri"/>
      <family val="2"/>
      <scheme val="minor"/>
    </font>
    <font>
      <sz val="11"/>
      <name val="Calibri"/>
      <family val="2"/>
      <scheme val="minor"/>
    </font>
    <font>
      <b/>
      <i/>
      <sz val="16"/>
      <color theme="0"/>
      <name val="Calibri"/>
      <family val="2"/>
      <scheme val="minor"/>
    </font>
    <font>
      <b/>
      <sz val="20"/>
      <color theme="0"/>
      <name val="Calibri"/>
      <family val="2"/>
      <scheme val="minor"/>
    </font>
    <font>
      <b/>
      <sz val="20"/>
      <color theme="1"/>
      <name val="Calibri"/>
      <family val="2"/>
      <scheme val="minor"/>
    </font>
    <font>
      <sz val="20"/>
      <color theme="1"/>
      <name val="Calibri"/>
      <family val="2"/>
      <scheme val="minor"/>
    </font>
    <font>
      <sz val="11"/>
      <color rgb="FF000000"/>
      <name val="Calibri"/>
      <family val="2"/>
      <scheme val="minor"/>
    </font>
    <font>
      <b/>
      <sz val="11"/>
      <color rgb="FFFFFF00"/>
      <name val="Calibri"/>
      <family val="2"/>
      <scheme val="minor"/>
    </font>
    <font>
      <b/>
      <i/>
      <sz val="11"/>
      <color theme="0"/>
      <name val="Calibri"/>
      <family val="2"/>
      <scheme val="minor"/>
    </font>
    <font>
      <sz val="9"/>
      <color rgb="FFFF0000"/>
      <name val="Calibri"/>
      <family val="2"/>
      <scheme val="minor"/>
    </font>
    <font>
      <sz val="9"/>
      <name val="Calibri"/>
      <family val="2"/>
      <scheme val="minor"/>
    </font>
    <font>
      <sz val="11"/>
      <color rgb="FF000000"/>
      <name val="Calibri"/>
      <scheme val="minor"/>
    </font>
    <font>
      <u/>
      <sz val="11"/>
      <color rgb="FF0563C1"/>
      <name val="Calibri"/>
      <scheme val="minor"/>
    </font>
    <font>
      <u/>
      <sz val="11"/>
      <color theme="10"/>
      <name val="Calibri"/>
      <scheme val="minor"/>
    </font>
    <font>
      <b/>
      <sz val="11"/>
      <color rgb="FF000000"/>
      <name val="Calibri"/>
      <scheme val="minor"/>
    </font>
    <font>
      <b/>
      <sz val="10"/>
      <color rgb="FF000000"/>
      <name val="Calibri"/>
      <family val="2"/>
      <scheme val="minor"/>
    </font>
    <font>
      <sz val="10"/>
      <color rgb="FF000000"/>
      <name val="Calibri"/>
      <family val="2"/>
      <scheme val="minor"/>
    </font>
  </fonts>
  <fills count="35">
    <fill>
      <patternFill patternType="none"/>
    </fill>
    <fill>
      <patternFill patternType="gray125"/>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rgb="FFCC66FF"/>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7"/>
        <bgColor indexed="64"/>
      </patternFill>
    </fill>
    <fill>
      <patternFill patternType="gray0625">
        <bgColor theme="7" tint="0.79995117038483843"/>
      </patternFill>
    </fill>
    <fill>
      <patternFill patternType="gray0625">
        <bgColor theme="0" tint="-0.249977111117893"/>
      </patternFill>
    </fill>
    <fill>
      <patternFill patternType="gray0625">
        <bgColor rgb="FF00B0F0"/>
      </patternFill>
    </fill>
    <fill>
      <patternFill patternType="gray0625">
        <bgColor rgb="FF0070C0"/>
      </patternFill>
    </fill>
    <fill>
      <patternFill patternType="gray0625">
        <bgColor rgb="FF92D050"/>
      </patternFill>
    </fill>
    <fill>
      <patternFill patternType="gray0625">
        <bgColor theme="7"/>
      </patternFill>
    </fill>
    <fill>
      <patternFill patternType="gray0625">
        <bgColor rgb="FFC00000"/>
      </patternFill>
    </fill>
    <fill>
      <patternFill patternType="solid">
        <fgColor rgb="FFFFC000"/>
        <bgColor indexed="64"/>
      </patternFill>
    </fill>
    <fill>
      <patternFill patternType="solid">
        <fgColor rgb="FFA40C0C"/>
        <bgColor indexed="64"/>
      </patternFill>
    </fill>
    <fill>
      <patternFill patternType="solid">
        <fgColor theme="4" tint="0.79998168889431442"/>
        <bgColor theme="4" tint="0.79998168889431442"/>
      </patternFill>
    </fill>
    <fill>
      <patternFill patternType="solid">
        <fgColor rgb="FF9A00D0"/>
        <bgColor indexed="64"/>
      </patternFill>
    </fill>
    <fill>
      <patternFill patternType="solid">
        <fgColor rgb="FFFFFF00"/>
        <bgColor indexed="64"/>
      </patternFill>
    </fill>
  </fills>
  <borders count="64">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auto="1"/>
      </left>
      <right style="thin">
        <color indexed="64"/>
      </right>
      <top/>
      <bottom style="medium">
        <color auto="1"/>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diagonal/>
    </border>
    <border>
      <left style="medium">
        <color indexed="64"/>
      </left>
      <right style="thin">
        <color indexed="64"/>
      </right>
      <top/>
      <bottom style="thin">
        <color auto="1"/>
      </bottom>
      <diagonal/>
    </border>
    <border>
      <left style="medium">
        <color auto="1"/>
      </left>
      <right style="medium">
        <color auto="1"/>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xf numFmtId="9" fontId="2" fillId="0" borderId="0" applyFont="0" applyFill="0" applyBorder="0" applyAlignment="0" applyProtection="0"/>
    <xf numFmtId="0" fontId="28" fillId="0" borderId="0"/>
    <xf numFmtId="0" fontId="33" fillId="0" borderId="0" applyNumberFormat="0" applyFill="0" applyBorder="0" applyAlignment="0" applyProtection="0"/>
    <xf numFmtId="0" fontId="40" fillId="0" borderId="0"/>
    <xf numFmtId="0" fontId="28" fillId="0" borderId="0"/>
    <xf numFmtId="0" fontId="33" fillId="0" borderId="0" applyNumberFormat="0" applyFill="0" applyBorder="0" applyAlignment="0" applyProtection="0"/>
  </cellStyleXfs>
  <cellXfs count="490">
    <xf numFmtId="0" fontId="0" fillId="0" borderId="0" xfId="0"/>
    <xf numFmtId="0" fontId="4" fillId="0" borderId="0" xfId="0" applyFont="1"/>
    <xf numFmtId="0" fontId="12" fillId="3" borderId="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9" fillId="0" borderId="6" xfId="0" applyFont="1" applyBorder="1" applyAlignment="1">
      <alignment horizontal="center" vertical="center"/>
    </xf>
    <xf numFmtId="0" fontId="14" fillId="4" borderId="7" xfId="0" applyFont="1" applyFill="1" applyBorder="1" applyAlignment="1">
      <alignment horizontal="center" vertical="center"/>
    </xf>
    <xf numFmtId="0" fontId="9" fillId="0" borderId="18" xfId="0" applyFont="1" applyBorder="1" applyAlignment="1">
      <alignment horizontal="center" vertical="center"/>
    </xf>
    <xf numFmtId="0" fontId="15" fillId="0" borderId="7" xfId="0" applyFont="1" applyBorder="1" applyAlignment="1">
      <alignment horizontal="center" vertical="center"/>
    </xf>
    <xf numFmtId="1" fontId="14" fillId="4" borderId="7" xfId="0" applyNumberFormat="1" applyFont="1" applyFill="1" applyBorder="1" applyAlignment="1">
      <alignment horizontal="center" vertical="center"/>
    </xf>
    <xf numFmtId="0" fontId="0" fillId="4" borderId="0" xfId="0" applyFill="1"/>
    <xf numFmtId="9" fontId="20" fillId="4" borderId="0" xfId="0" applyNumberFormat="1" applyFont="1" applyFill="1" applyAlignment="1">
      <alignment vertical="center" wrapText="1"/>
    </xf>
    <xf numFmtId="0" fontId="21" fillId="3" borderId="7" xfId="0" applyFont="1" applyFill="1" applyBorder="1" applyAlignment="1">
      <alignment horizontal="center" vertical="center" wrapText="1"/>
    </xf>
    <xf numFmtId="9" fontId="21" fillId="3" borderId="11" xfId="0" applyNumberFormat="1" applyFont="1" applyFill="1" applyBorder="1" applyAlignment="1">
      <alignment horizontal="center" vertical="center" wrapText="1"/>
    </xf>
    <xf numFmtId="0" fontId="10" fillId="0" borderId="0" xfId="0" applyFont="1" applyAlignment="1">
      <alignment horizontal="center"/>
    </xf>
    <xf numFmtId="0" fontId="23" fillId="0" borderId="0" xfId="0" applyFont="1" applyAlignment="1">
      <alignment horizontal="center"/>
    </xf>
    <xf numFmtId="0" fontId="22" fillId="0" borderId="0" xfId="0" applyFont="1" applyAlignment="1">
      <alignment horizontal="center" vertical="center" wrapText="1"/>
    </xf>
    <xf numFmtId="0" fontId="22" fillId="0" borderId="7" xfId="0" applyFont="1" applyBorder="1" applyAlignment="1">
      <alignment horizontal="center"/>
    </xf>
    <xf numFmtId="9" fontId="22" fillId="0" borderId="7" xfId="0" applyNumberFormat="1" applyFont="1" applyBorder="1" applyAlignment="1">
      <alignment horizontal="center"/>
    </xf>
    <xf numFmtId="0" fontId="0" fillId="0" borderId="8" xfId="0" applyBorder="1"/>
    <xf numFmtId="0" fontId="0" fillId="0" borderId="11" xfId="0" applyBorder="1"/>
    <xf numFmtId="0" fontId="3" fillId="0" borderId="0" xfId="0" applyFont="1" applyAlignment="1">
      <alignment horizontal="left"/>
    </xf>
    <xf numFmtId="4" fontId="3" fillId="0" borderId="0" xfId="0" applyNumberFormat="1" applyFont="1"/>
    <xf numFmtId="0" fontId="3" fillId="0" borderId="0" xfId="0" applyFont="1"/>
    <xf numFmtId="0" fontId="0" fillId="0" borderId="0" xfId="0" applyAlignment="1">
      <alignment horizontal="left"/>
    </xf>
    <xf numFmtId="1" fontId="0" fillId="0" borderId="0" xfId="0" applyNumberFormat="1"/>
    <xf numFmtId="0" fontId="0" fillId="0" borderId="7" xfId="0" applyBorder="1" applyAlignment="1">
      <alignment horizontal="center" vertical="center"/>
    </xf>
    <xf numFmtId="1" fontId="0" fillId="0" borderId="7" xfId="0" applyNumberFormat="1" applyBorder="1" applyAlignment="1">
      <alignment horizontal="center" vertical="center"/>
    </xf>
    <xf numFmtId="0" fontId="3" fillId="2" borderId="15" xfId="0" pivotButton="1" applyFont="1" applyFill="1" applyBorder="1" applyAlignment="1">
      <alignment horizontal="center"/>
    </xf>
    <xf numFmtId="0" fontId="0" fillId="0" borderId="0" xfId="0" pivotButton="1"/>
    <xf numFmtId="0" fontId="13" fillId="0" borderId="33" xfId="0" pivotButton="1" applyFont="1" applyBorder="1" applyAlignment="1">
      <alignment horizontal="center" vertical="center" wrapText="1"/>
    </xf>
    <xf numFmtId="0" fontId="0" fillId="0" borderId="0" xfId="0" pivotButton="1" applyAlignment="1">
      <alignment horizontal="left"/>
    </xf>
    <xf numFmtId="1" fontId="0" fillId="0" borderId="0" xfId="0" pivotButton="1" applyNumberFormat="1"/>
    <xf numFmtId="0" fontId="28" fillId="0" borderId="0" xfId="2"/>
    <xf numFmtId="0" fontId="14" fillId="13" borderId="34" xfId="2" applyFont="1" applyFill="1" applyBorder="1" applyAlignment="1">
      <alignment horizontal="center" vertical="center"/>
    </xf>
    <xf numFmtId="0" fontId="14" fillId="13" borderId="35" xfId="2" applyFont="1" applyFill="1" applyBorder="1" applyAlignment="1">
      <alignment horizontal="center" vertical="center"/>
    </xf>
    <xf numFmtId="0" fontId="14" fillId="13" borderId="36" xfId="2" applyFont="1" applyFill="1" applyBorder="1" applyAlignment="1">
      <alignment horizontal="center" vertical="center"/>
    </xf>
    <xf numFmtId="0" fontId="14" fillId="0" borderId="14"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12" xfId="2" applyFont="1" applyBorder="1" applyAlignment="1">
      <alignment horizontal="justify" vertical="center" wrapText="1"/>
    </xf>
    <xf numFmtId="1" fontId="14" fillId="0" borderId="37" xfId="2" applyNumberFormat="1" applyFont="1" applyBorder="1" applyAlignment="1">
      <alignment horizontal="center" vertical="center" wrapText="1"/>
    </xf>
    <xf numFmtId="0" fontId="14" fillId="0" borderId="3" xfId="2" applyFont="1" applyBorder="1" applyAlignment="1">
      <alignment horizontal="center" vertical="center" wrapText="1"/>
    </xf>
    <xf numFmtId="1" fontId="14" fillId="0" borderId="38" xfId="2" applyNumberFormat="1" applyFont="1" applyBorder="1" applyAlignment="1">
      <alignment horizontal="center" vertical="center" wrapText="1"/>
    </xf>
    <xf numFmtId="0" fontId="14" fillId="0" borderId="1" xfId="2" applyFont="1" applyBorder="1" applyAlignment="1">
      <alignment horizontal="justify"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27" fillId="0" borderId="7" xfId="0" applyFont="1" applyBorder="1" applyAlignment="1">
      <alignment vertical="center" wrapText="1"/>
    </xf>
    <xf numFmtId="0" fontId="13" fillId="0" borderId="7" xfId="0" applyFont="1" applyBorder="1" applyAlignment="1">
      <alignment vertical="center" wrapText="1"/>
    </xf>
    <xf numFmtId="0" fontId="13" fillId="4" borderId="7" xfId="0" applyFont="1" applyFill="1" applyBorder="1" applyAlignment="1">
      <alignment vertical="center" wrapText="1"/>
    </xf>
    <xf numFmtId="0" fontId="0" fillId="0" borderId="7" xfId="0" applyBorder="1" applyAlignment="1">
      <alignment horizontal="center" vertical="center" wrapText="1"/>
    </xf>
    <xf numFmtId="0" fontId="5" fillId="14" borderId="7" xfId="0" applyFont="1" applyFill="1" applyBorder="1" applyAlignment="1">
      <alignment horizontal="center" vertical="center" wrapText="1"/>
    </xf>
    <xf numFmtId="9" fontId="0" fillId="0" borderId="7" xfId="1" applyFont="1" applyBorder="1" applyAlignment="1">
      <alignment horizontal="center" vertical="center"/>
    </xf>
    <xf numFmtId="0" fontId="0" fillId="0" borderId="0" xfId="0" applyAlignment="1">
      <alignment wrapText="1"/>
    </xf>
    <xf numFmtId="0" fontId="0" fillId="0" borderId="36" xfId="0" applyBorder="1"/>
    <xf numFmtId="0" fontId="0" fillId="0" borderId="41" xfId="0" applyBorder="1"/>
    <xf numFmtId="0" fontId="0" fillId="0" borderId="34" xfId="0" applyBorder="1"/>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49" xfId="0" applyFont="1" applyFill="1" applyBorder="1" applyAlignment="1">
      <alignment horizontal="center" vertical="center"/>
    </xf>
    <xf numFmtId="0" fontId="37" fillId="0" borderId="0" xfId="0" applyFont="1" applyAlignment="1">
      <alignment vertical="center"/>
    </xf>
    <xf numFmtId="0" fontId="37" fillId="0" borderId="10" xfId="0" applyFont="1" applyBorder="1" applyAlignment="1">
      <alignment horizontal="center" vertical="center" wrapText="1"/>
    </xf>
    <xf numFmtId="18" fontId="37" fillId="0" borderId="49" xfId="0" applyNumberFormat="1" applyFont="1" applyBorder="1" applyAlignment="1">
      <alignment horizontal="center" vertical="center" wrapText="1"/>
    </xf>
    <xf numFmtId="0" fontId="37" fillId="0" borderId="3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7" xfId="0" applyFont="1" applyBorder="1" applyAlignment="1">
      <alignment horizontal="center" vertical="center"/>
    </xf>
    <xf numFmtId="0" fontId="37" fillId="0" borderId="41"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33" xfId="0" applyFont="1" applyBorder="1" applyAlignment="1">
      <alignment horizontal="center" vertical="center" wrapText="1"/>
    </xf>
    <xf numFmtId="0" fontId="38" fillId="0" borderId="7" xfId="0" applyFont="1" applyBorder="1" applyAlignment="1">
      <alignment horizontal="center" vertical="center" wrapText="1"/>
    </xf>
    <xf numFmtId="0" fontId="37" fillId="0" borderId="49" xfId="0" applyFont="1" applyBorder="1" applyAlignment="1">
      <alignment horizontal="center" vertical="center" wrapText="1"/>
    </xf>
    <xf numFmtId="0" fontId="7" fillId="15" borderId="33" xfId="0" applyFont="1" applyFill="1" applyBorder="1" applyAlignment="1">
      <alignment horizontal="center" vertical="center" wrapText="1"/>
    </xf>
    <xf numFmtId="0" fontId="7" fillId="15" borderId="33" xfId="0" applyFont="1" applyFill="1" applyBorder="1" applyAlignment="1">
      <alignment horizontal="center" vertical="center"/>
    </xf>
    <xf numFmtId="0" fontId="5" fillId="0" borderId="0" xfId="0" applyFont="1"/>
    <xf numFmtId="0" fontId="5" fillId="14" borderId="32" xfId="0" applyFont="1" applyFill="1" applyBorder="1" applyAlignment="1">
      <alignment horizontal="center" vertical="center" wrapText="1"/>
    </xf>
    <xf numFmtId="0" fontId="5" fillId="14" borderId="32" xfId="0" applyFont="1" applyFill="1" applyBorder="1" applyAlignment="1">
      <alignment vertical="center" wrapText="1"/>
    </xf>
    <xf numFmtId="0" fontId="27" fillId="14" borderId="0" xfId="0" applyFont="1" applyFill="1" applyAlignment="1">
      <alignment vertical="center" wrapText="1"/>
    </xf>
    <xf numFmtId="0" fontId="42" fillId="14" borderId="7" xfId="0" applyFont="1" applyFill="1" applyBorder="1" applyAlignment="1">
      <alignment horizontal="center" vertical="center" wrapText="1"/>
    </xf>
    <xf numFmtId="0" fontId="5" fillId="14" borderId="32" xfId="0" applyFont="1" applyFill="1" applyBorder="1"/>
    <xf numFmtId="0" fontId="0" fillId="0" borderId="7" xfId="0" applyBorder="1" applyAlignment="1">
      <alignment vertical="center" wrapText="1"/>
    </xf>
    <xf numFmtId="0" fontId="43" fillId="0" borderId="7" xfId="0" applyFont="1" applyBorder="1"/>
    <xf numFmtId="0" fontId="27" fillId="14" borderId="32" xfId="0" applyFont="1" applyFill="1" applyBorder="1" applyAlignment="1">
      <alignment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42" fillId="0" borderId="7" xfId="0" applyFont="1" applyBorder="1" applyAlignment="1">
      <alignment horizontal="center" vertical="center" wrapText="1"/>
    </xf>
    <xf numFmtId="0" fontId="5" fillId="0" borderId="7" xfId="0" applyFont="1" applyBorder="1" applyAlignment="1">
      <alignment horizontal="left" vertical="center" wrapText="1"/>
    </xf>
    <xf numFmtId="0" fontId="37" fillId="16" borderId="7" xfId="0" applyFont="1" applyFill="1" applyBorder="1" applyAlignment="1">
      <alignment vertical="center" wrapText="1"/>
    </xf>
    <xf numFmtId="0" fontId="37" fillId="16" borderId="7" xfId="0" applyFont="1" applyFill="1" applyBorder="1" applyAlignment="1">
      <alignment horizontal="center" vertical="center" wrapText="1"/>
    </xf>
    <xf numFmtId="0" fontId="44" fillId="0" borderId="7" xfId="5" applyFont="1" applyBorder="1" applyAlignment="1">
      <alignment vertical="center" wrapText="1"/>
    </xf>
    <xf numFmtId="0" fontId="0" fillId="14" borderId="32" xfId="0" applyFill="1" applyBorder="1" applyAlignment="1">
      <alignment horizontal="center" vertical="center" wrapText="1"/>
    </xf>
    <xf numFmtId="0" fontId="13" fillId="14" borderId="32" xfId="0" applyFont="1" applyFill="1" applyBorder="1" applyAlignment="1">
      <alignment vertical="center" wrapText="1"/>
    </xf>
    <xf numFmtId="0" fontId="0" fillId="14" borderId="32" xfId="0" applyFill="1" applyBorder="1" applyAlignment="1">
      <alignment vertical="center" wrapText="1"/>
    </xf>
    <xf numFmtId="0" fontId="42" fillId="14" borderId="32" xfId="0" applyFont="1" applyFill="1" applyBorder="1" applyAlignment="1">
      <alignment horizontal="center" vertical="center" wrapText="1"/>
    </xf>
    <xf numFmtId="0" fontId="0" fillId="0" borderId="32" xfId="0" applyBorder="1" applyAlignment="1">
      <alignment vertical="center" wrapText="1"/>
    </xf>
    <xf numFmtId="2" fontId="0" fillId="0" borderId="7" xfId="0" applyNumberFormat="1" applyBorder="1" applyAlignment="1">
      <alignment vertical="center" wrapText="1"/>
    </xf>
    <xf numFmtId="0" fontId="31" fillId="0" borderId="7" xfId="5" applyFont="1" applyBorder="1" applyAlignment="1">
      <alignment vertical="center" wrapText="1"/>
    </xf>
    <xf numFmtId="0" fontId="14" fillId="0" borderId="7" xfId="5" applyFont="1" applyBorder="1" applyAlignment="1">
      <alignment vertical="center" wrapText="1"/>
    </xf>
    <xf numFmtId="0" fontId="0" fillId="4" borderId="7" xfId="0" applyFill="1" applyBorder="1" applyAlignment="1">
      <alignment horizontal="center" vertical="center" wrapText="1"/>
    </xf>
    <xf numFmtId="0" fontId="0" fillId="4" borderId="7" xfId="0" applyFill="1" applyBorder="1" applyAlignment="1">
      <alignment vertical="center" wrapText="1"/>
    </xf>
    <xf numFmtId="0" fontId="14" fillId="4" borderId="7" xfId="5" applyFont="1" applyFill="1" applyBorder="1" applyAlignment="1">
      <alignment vertical="center" wrapText="1"/>
    </xf>
    <xf numFmtId="0" fontId="45" fillId="0" borderId="0" xfId="5" applyFont="1" applyAlignment="1">
      <alignment vertical="center" wrapText="1"/>
    </xf>
    <xf numFmtId="0" fontId="0" fillId="0" borderId="0" xfId="0" applyAlignment="1">
      <alignment vertical="center" wrapText="1"/>
    </xf>
    <xf numFmtId="0" fontId="4" fillId="0" borderId="0" xfId="0" applyFont="1" applyAlignment="1">
      <alignment horizontal="center" vertical="center"/>
    </xf>
    <xf numFmtId="0" fontId="41" fillId="15" borderId="33" xfId="0" applyFont="1" applyFill="1" applyBorder="1" applyAlignment="1">
      <alignment horizontal="center" vertical="center"/>
    </xf>
    <xf numFmtId="0" fontId="41" fillId="15" borderId="33" xfId="0" applyFont="1" applyFill="1" applyBorder="1" applyAlignment="1">
      <alignment horizontal="center" vertical="center" wrapText="1"/>
    </xf>
    <xf numFmtId="0" fontId="5" fillId="14" borderId="32" xfId="0" applyFont="1" applyFill="1" applyBorder="1" applyAlignment="1">
      <alignment horizontal="center" vertical="center"/>
    </xf>
    <xf numFmtId="0" fontId="5" fillId="14" borderId="32" xfId="0" applyFont="1" applyFill="1" applyBorder="1" applyAlignment="1">
      <alignment horizontal="left" vertical="center" wrapText="1"/>
    </xf>
    <xf numFmtId="0" fontId="5" fillId="14" borderId="32" xfId="0" applyFont="1" applyFill="1" applyBorder="1" applyAlignment="1">
      <alignment horizontal="left" vertical="center"/>
    </xf>
    <xf numFmtId="0" fontId="0" fillId="14" borderId="7" xfId="0" applyFill="1" applyBorder="1" applyAlignment="1">
      <alignment horizontal="left" vertical="center"/>
    </xf>
    <xf numFmtId="0" fontId="42" fillId="14" borderId="32" xfId="0" applyFont="1" applyFill="1" applyBorder="1" applyAlignment="1">
      <alignment horizontal="center" vertical="center"/>
    </xf>
    <xf numFmtId="0" fontId="0" fillId="0" borderId="7" xfId="0" applyBorder="1" applyAlignment="1">
      <alignment horizontal="left" vertical="center" wrapText="1"/>
    </xf>
    <xf numFmtId="0" fontId="5" fillId="0" borderId="7" xfId="0" applyFont="1"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42" fillId="0" borderId="7" xfId="0" applyFont="1" applyBorder="1" applyAlignment="1">
      <alignment horizontal="center" vertical="center"/>
    </xf>
    <xf numFmtId="0" fontId="0" fillId="0" borderId="7" xfId="0" applyBorder="1" applyAlignment="1">
      <alignment horizontal="justify" vertical="center" wrapText="1"/>
    </xf>
    <xf numFmtId="0" fontId="5" fillId="0" borderId="7" xfId="0" applyFont="1" applyBorder="1" applyAlignment="1">
      <alignment horizontal="justify" vertical="center" wrapText="1"/>
    </xf>
    <xf numFmtId="0" fontId="5" fillId="14" borderId="32" xfId="0" applyFont="1" applyFill="1" applyBorder="1" applyAlignment="1">
      <alignment horizontal="justify" vertical="center" wrapText="1"/>
    </xf>
    <xf numFmtId="0" fontId="0" fillId="14" borderId="32" xfId="0" applyFill="1" applyBorder="1" applyAlignment="1">
      <alignment horizontal="left" vertical="center" wrapText="1"/>
    </xf>
    <xf numFmtId="0" fontId="0" fillId="14" borderId="32" xfId="0" applyFill="1" applyBorder="1" applyAlignment="1">
      <alignment horizontal="left" vertical="center"/>
    </xf>
    <xf numFmtId="0" fontId="0" fillId="14" borderId="32" xfId="0" applyFill="1" applyBorder="1" applyAlignment="1">
      <alignment horizontal="justify" vertical="center" wrapText="1"/>
    </xf>
    <xf numFmtId="0" fontId="4" fillId="14" borderId="32" xfId="0" applyFont="1" applyFill="1" applyBorder="1" applyAlignment="1">
      <alignment horizontal="center" vertical="center"/>
    </xf>
    <xf numFmtId="0" fontId="5" fillId="0" borderId="0" xfId="0" applyFont="1" applyAlignment="1">
      <alignment horizontal="left" vertical="center" wrapText="1"/>
    </xf>
    <xf numFmtId="0" fontId="0" fillId="0" borderId="7" xfId="0" applyBorder="1"/>
    <xf numFmtId="0" fontId="5" fillId="4" borderId="7" xfId="0" applyFont="1" applyFill="1" applyBorder="1" applyAlignment="1">
      <alignment horizontal="left" vertical="center"/>
    </xf>
    <xf numFmtId="0" fontId="5" fillId="0" borderId="32" xfId="0" applyFont="1" applyBorder="1" applyAlignment="1">
      <alignment horizontal="center" vertical="center"/>
    </xf>
    <xf numFmtId="0" fontId="5" fillId="0" borderId="7" xfId="0" applyFont="1" applyBorder="1" applyAlignment="1">
      <alignment horizontal="justify" vertical="center"/>
    </xf>
    <xf numFmtId="0" fontId="5" fillId="0" borderId="32" xfId="0" applyFont="1" applyBorder="1" applyAlignment="1">
      <alignment horizontal="center" vertical="center" wrapText="1"/>
    </xf>
    <xf numFmtId="0" fontId="0" fillId="14" borderId="32" xfId="0" applyFill="1" applyBorder="1" applyAlignment="1">
      <alignment horizontal="center" vertical="center"/>
    </xf>
    <xf numFmtId="0" fontId="48" fillId="15" borderId="7" xfId="0" applyFont="1" applyFill="1" applyBorder="1" applyAlignment="1">
      <alignment horizontal="center" vertical="center"/>
    </xf>
    <xf numFmtId="0" fontId="48" fillId="15" borderId="7" xfId="0" applyFont="1" applyFill="1" applyBorder="1" applyAlignment="1">
      <alignment horizontal="center" vertical="center" wrapText="1"/>
    </xf>
    <xf numFmtId="0" fontId="0" fillId="17" borderId="33" xfId="0" applyFill="1" applyBorder="1" applyAlignment="1">
      <alignment horizontal="center" vertical="center"/>
    </xf>
    <xf numFmtId="0" fontId="0" fillId="17" borderId="7" xfId="0" applyFill="1" applyBorder="1" applyAlignment="1">
      <alignment vertical="center"/>
    </xf>
    <xf numFmtId="0" fontId="0" fillId="17" borderId="7" xfId="0" applyFill="1" applyBorder="1" applyAlignment="1">
      <alignment vertical="center" wrapText="1"/>
    </xf>
    <xf numFmtId="0" fontId="0" fillId="17" borderId="7" xfId="0" applyFill="1" applyBorder="1" applyAlignment="1">
      <alignment horizontal="center" vertical="center" wrapText="1"/>
    </xf>
    <xf numFmtId="0" fontId="0" fillId="17" borderId="7" xfId="0" applyFill="1" applyBorder="1" applyAlignment="1">
      <alignment horizontal="center" vertical="center"/>
    </xf>
    <xf numFmtId="0" fontId="4" fillId="0" borderId="7" xfId="0" applyFont="1" applyBorder="1" applyAlignment="1">
      <alignment horizontal="center" vertical="center"/>
    </xf>
    <xf numFmtId="0" fontId="0" fillId="17" borderId="32" xfId="0" applyFill="1" applyBorder="1" applyAlignment="1">
      <alignment vertical="center"/>
    </xf>
    <xf numFmtId="0" fontId="0" fillId="0" borderId="7" xfId="0" applyBorder="1" applyAlignment="1">
      <alignment vertical="center"/>
    </xf>
    <xf numFmtId="1" fontId="49" fillId="2" borderId="20" xfId="0" applyNumberFormat="1" applyFont="1" applyFill="1" applyBorder="1" applyAlignment="1">
      <alignment horizontal="center" vertical="center"/>
    </xf>
    <xf numFmtId="0" fontId="3" fillId="2" borderId="7" xfId="1" applyNumberFormat="1" applyFont="1" applyFill="1" applyBorder="1" applyAlignment="1">
      <alignment vertical="center"/>
    </xf>
    <xf numFmtId="0" fontId="49" fillId="2" borderId="20" xfId="0" applyFont="1" applyFill="1" applyBorder="1" applyAlignment="1">
      <alignment horizontal="center" vertical="center"/>
    </xf>
    <xf numFmtId="0" fontId="0" fillId="4" borderId="7" xfId="0" applyFill="1" applyBorder="1" applyAlignment="1">
      <alignment vertical="center"/>
    </xf>
    <xf numFmtId="0" fontId="25" fillId="2" borderId="16"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19" borderId="16" xfId="0" applyFont="1" applyFill="1" applyBorder="1" applyAlignment="1">
      <alignment horizontal="center" vertical="center" wrapText="1"/>
    </xf>
    <xf numFmtId="0" fontId="25" fillId="20" borderId="16" xfId="0" applyFont="1" applyFill="1" applyBorder="1" applyAlignment="1">
      <alignment horizontal="center" vertical="center" wrapText="1"/>
    </xf>
    <xf numFmtId="0" fontId="25" fillId="21" borderId="16" xfId="0" applyFont="1" applyFill="1" applyBorder="1" applyAlignment="1">
      <alignment horizontal="center" vertical="center" wrapText="1"/>
    </xf>
    <xf numFmtId="0" fontId="25" fillId="22" borderId="16" xfId="0" applyFont="1" applyFill="1" applyBorder="1" applyAlignment="1">
      <alignment horizontal="center" vertical="center" wrapText="1"/>
    </xf>
    <xf numFmtId="0" fontId="25" fillId="11" borderId="17" xfId="0" applyFont="1" applyFill="1" applyBorder="1" applyAlignment="1">
      <alignment horizontal="center" vertical="center" wrapText="1"/>
    </xf>
    <xf numFmtId="0" fontId="25" fillId="11" borderId="16" xfId="0" applyFont="1" applyFill="1" applyBorder="1" applyAlignment="1">
      <alignment horizontal="center" vertical="center" wrapText="1"/>
    </xf>
    <xf numFmtId="0" fontId="52" fillId="0" borderId="7" xfId="0" applyFont="1" applyBorder="1" applyAlignment="1">
      <alignment vertical="center" wrapText="1"/>
    </xf>
    <xf numFmtId="0" fontId="52" fillId="0" borderId="7" xfId="0" applyFont="1" applyBorder="1" applyAlignment="1">
      <alignment vertical="center"/>
    </xf>
    <xf numFmtId="0" fontId="4" fillId="14" borderId="7" xfId="0" applyFont="1" applyFill="1" applyBorder="1" applyAlignment="1">
      <alignment horizontal="center" vertical="center"/>
    </xf>
    <xf numFmtId="0" fontId="47" fillId="19" borderId="7" xfId="0" applyFont="1" applyFill="1" applyBorder="1" applyAlignment="1">
      <alignment horizontal="center" vertical="center"/>
    </xf>
    <xf numFmtId="0" fontId="6" fillId="20" borderId="7" xfId="0" applyFont="1" applyFill="1" applyBorder="1" applyAlignment="1">
      <alignment horizontal="center" vertical="center"/>
    </xf>
    <xf numFmtId="0" fontId="47" fillId="21" borderId="7" xfId="0" applyFont="1" applyFill="1" applyBorder="1" applyAlignment="1">
      <alignment horizontal="center" vertical="center"/>
    </xf>
    <xf numFmtId="0" fontId="6" fillId="21" borderId="7" xfId="0" applyFont="1" applyFill="1" applyBorder="1" applyAlignment="1">
      <alignment horizontal="center" vertical="center"/>
    </xf>
    <xf numFmtId="0" fontId="6" fillId="22" borderId="7" xfId="0" applyFont="1" applyFill="1" applyBorder="1" applyAlignment="1">
      <alignment horizontal="center" vertical="center"/>
    </xf>
    <xf numFmtId="0" fontId="6" fillId="11" borderId="8" xfId="0" applyFont="1" applyFill="1" applyBorder="1" applyAlignment="1">
      <alignment horizontal="center" vertical="center"/>
    </xf>
    <xf numFmtId="0" fontId="6" fillId="11" borderId="7" xfId="0" applyFont="1" applyFill="1" applyBorder="1" applyAlignment="1">
      <alignment horizontal="center" vertical="center"/>
    </xf>
    <xf numFmtId="0" fontId="0" fillId="19" borderId="7" xfId="0" applyFill="1" applyBorder="1" applyAlignment="1">
      <alignment horizontal="center" vertical="center"/>
    </xf>
    <xf numFmtId="0" fontId="0" fillId="21" borderId="7" xfId="0" applyFill="1" applyBorder="1" applyAlignment="1">
      <alignment horizontal="center" vertical="center"/>
    </xf>
    <xf numFmtId="0" fontId="52" fillId="23" borderId="7" xfId="0" applyFont="1" applyFill="1" applyBorder="1" applyAlignment="1">
      <alignment vertical="center" wrapText="1"/>
    </xf>
    <xf numFmtId="0" fontId="0" fillId="24" borderId="7" xfId="0" applyFill="1" applyBorder="1" applyAlignment="1">
      <alignment horizontal="center" vertical="center"/>
    </xf>
    <xf numFmtId="0" fontId="0" fillId="25" borderId="7" xfId="0" applyFill="1" applyBorder="1" applyAlignment="1">
      <alignment horizontal="center" vertical="center"/>
    </xf>
    <xf numFmtId="0" fontId="47" fillId="25" borderId="7" xfId="0" applyFont="1" applyFill="1" applyBorder="1" applyAlignment="1">
      <alignment horizontal="center" vertical="center"/>
    </xf>
    <xf numFmtId="0" fontId="6" fillId="26" borderId="7" xfId="0" applyFont="1" applyFill="1" applyBorder="1" applyAlignment="1">
      <alignment horizontal="center" vertical="center"/>
    </xf>
    <xf numFmtId="0" fontId="0" fillId="27" borderId="7" xfId="0" applyFill="1" applyBorder="1" applyAlignment="1">
      <alignment horizontal="center" vertical="center"/>
    </xf>
    <xf numFmtId="0" fontId="6" fillId="28" borderId="7" xfId="0" applyFont="1" applyFill="1" applyBorder="1" applyAlignment="1">
      <alignment horizontal="center" vertical="center"/>
    </xf>
    <xf numFmtId="0" fontId="6" fillId="29" borderId="7" xfId="0" applyFont="1" applyFill="1" applyBorder="1" applyAlignment="1">
      <alignment horizontal="center" vertical="center"/>
    </xf>
    <xf numFmtId="0" fontId="47" fillId="0" borderId="7" xfId="0" applyFont="1" applyBorder="1" applyAlignment="1">
      <alignment vertical="center" wrapText="1"/>
    </xf>
    <xf numFmtId="0" fontId="4" fillId="13" borderId="7" xfId="0" applyFont="1" applyFill="1" applyBorder="1" applyAlignment="1">
      <alignment horizontal="center" vertical="center"/>
    </xf>
    <xf numFmtId="0" fontId="52" fillId="13" borderId="7" xfId="0" applyFont="1" applyFill="1" applyBorder="1" applyAlignment="1">
      <alignment horizontal="center" vertical="center"/>
    </xf>
    <xf numFmtId="0" fontId="0" fillId="13" borderId="7" xfId="0" applyFill="1" applyBorder="1" applyAlignment="1">
      <alignment horizontal="center" vertical="center"/>
    </xf>
    <xf numFmtId="0" fontId="6" fillId="27" borderId="7" xfId="0" applyFont="1" applyFill="1" applyBorder="1" applyAlignment="1">
      <alignment horizontal="center" vertical="center"/>
    </xf>
    <xf numFmtId="0" fontId="6" fillId="29" borderId="8" xfId="0" applyFont="1" applyFill="1" applyBorder="1" applyAlignment="1">
      <alignment horizontal="center" vertical="center"/>
    </xf>
    <xf numFmtId="0" fontId="47" fillId="0" borderId="7" xfId="0" applyFont="1" applyBorder="1" applyAlignment="1">
      <alignment vertical="center"/>
    </xf>
    <xf numFmtId="0" fontId="52" fillId="13" borderId="7" xfId="0" applyFont="1" applyFill="1" applyBorder="1" applyAlignment="1">
      <alignment vertical="center"/>
    </xf>
    <xf numFmtId="0" fontId="53" fillId="13" borderId="7" xfId="0" applyFont="1" applyFill="1" applyBorder="1" applyAlignment="1">
      <alignment horizontal="center" vertical="center"/>
    </xf>
    <xf numFmtId="0" fontId="6" fillId="30" borderId="7" xfId="0" applyFont="1" applyFill="1" applyBorder="1" applyAlignment="1">
      <alignment horizontal="center" vertical="center"/>
    </xf>
    <xf numFmtId="0" fontId="0" fillId="0" borderId="10" xfId="0" applyBorder="1" applyAlignment="1">
      <alignment vertical="center"/>
    </xf>
    <xf numFmtId="0" fontId="52" fillId="0" borderId="10" xfId="0" applyFont="1" applyBorder="1" applyAlignment="1">
      <alignment vertical="center" wrapText="1"/>
    </xf>
    <xf numFmtId="0" fontId="6" fillId="11" borderId="11" xfId="0" applyFont="1" applyFill="1" applyBorder="1" applyAlignment="1">
      <alignment horizontal="center" vertical="center"/>
    </xf>
    <xf numFmtId="0" fontId="54" fillId="15" borderId="15" xfId="0" applyFont="1" applyFill="1" applyBorder="1" applyAlignment="1">
      <alignment horizontal="center" vertical="center" wrapText="1"/>
    </xf>
    <xf numFmtId="0" fontId="54" fillId="15" borderId="16" xfId="0" applyFont="1" applyFill="1" applyBorder="1" applyAlignment="1">
      <alignment horizontal="center" vertical="center" wrapText="1"/>
    </xf>
    <xf numFmtId="0" fontId="54" fillId="15" borderId="16" xfId="0" applyFont="1" applyFill="1" applyBorder="1" applyAlignment="1">
      <alignment horizontal="center" vertical="center"/>
    </xf>
    <xf numFmtId="0" fontId="54" fillId="15" borderId="17" xfId="0" applyFont="1" applyFill="1" applyBorder="1" applyAlignment="1">
      <alignment horizontal="center" vertical="center"/>
    </xf>
    <xf numFmtId="0" fontId="0" fillId="17" borderId="6" xfId="0" applyFill="1" applyBorder="1" applyAlignment="1">
      <alignment horizontal="center" vertical="center"/>
    </xf>
    <xf numFmtId="0" fontId="0" fillId="17" borderId="8" xfId="0" applyFill="1" applyBorder="1" applyAlignment="1">
      <alignment horizontal="center" vertical="center"/>
    </xf>
    <xf numFmtId="0" fontId="0" fillId="0" borderId="6" xfId="0" applyBorder="1" applyAlignment="1">
      <alignment horizontal="center"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2" fillId="0" borderId="7" xfId="0" applyFont="1" applyBorder="1" applyAlignment="1">
      <alignment horizontal="left" vertical="center" wrapText="1"/>
    </xf>
    <xf numFmtId="0" fontId="25" fillId="2" borderId="15" xfId="0" applyFont="1" applyFill="1" applyBorder="1" applyAlignment="1">
      <alignment horizontal="center" vertical="center"/>
    </xf>
    <xf numFmtId="0" fontId="0" fillId="23" borderId="6" xfId="0" applyFill="1" applyBorder="1" applyAlignment="1">
      <alignment horizontal="center" vertical="center"/>
    </xf>
    <xf numFmtId="0" fontId="0" fillId="23" borderId="7" xfId="0" applyFill="1" applyBorder="1" applyAlignment="1">
      <alignment horizontal="center" vertical="center"/>
    </xf>
    <xf numFmtId="0" fontId="52" fillId="0" borderId="7" xfId="0" applyFont="1" applyBorder="1" applyAlignment="1">
      <alignment horizontal="left" vertical="center"/>
    </xf>
    <xf numFmtId="0" fontId="52" fillId="23" borderId="7" xfId="0" applyFont="1" applyFill="1" applyBorder="1" applyAlignment="1">
      <alignment horizontal="left" vertical="center" wrapText="1"/>
    </xf>
    <xf numFmtId="0" fontId="0" fillId="0" borderId="10" xfId="0"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horizontal="left" wrapText="1"/>
    </xf>
    <xf numFmtId="0" fontId="41" fillId="31" borderId="33" xfId="0" applyFont="1" applyFill="1" applyBorder="1" applyAlignment="1">
      <alignment horizontal="center" vertical="center" wrapText="1"/>
    </xf>
    <xf numFmtId="0" fontId="7" fillId="31" borderId="33"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28" fillId="0" borderId="0" xfId="2" applyAlignment="1">
      <alignment vertical="center"/>
    </xf>
    <xf numFmtId="0" fontId="48" fillId="31" borderId="7" xfId="0" applyFont="1" applyFill="1" applyBorder="1" applyAlignment="1">
      <alignment horizontal="center" vertical="center" wrapText="1"/>
    </xf>
    <xf numFmtId="0" fontId="9" fillId="0" borderId="51" xfId="0" applyFont="1" applyBorder="1" applyAlignment="1">
      <alignment horizontal="center" vertical="center"/>
    </xf>
    <xf numFmtId="0" fontId="14" fillId="4" borderId="33" xfId="0" applyFont="1" applyFill="1" applyBorder="1" applyAlignment="1">
      <alignment horizontal="center" vertical="center"/>
    </xf>
    <xf numFmtId="3" fontId="17" fillId="5" borderId="49" xfId="0" applyNumberFormat="1" applyFont="1" applyFill="1" applyBorder="1" applyAlignment="1">
      <alignment horizontal="center" vertical="center"/>
    </xf>
    <xf numFmtId="0" fontId="17" fillId="5" borderId="57" xfId="0" applyFont="1" applyFill="1" applyBorder="1" applyAlignment="1">
      <alignment horizontal="center" vertical="center"/>
    </xf>
    <xf numFmtId="0" fontId="4" fillId="0" borderId="3" xfId="0" applyFont="1" applyBorder="1"/>
    <xf numFmtId="9" fontId="0" fillId="0" borderId="5" xfId="0" applyNumberFormat="1" applyBorder="1"/>
    <xf numFmtId="3" fontId="4" fillId="0" borderId="7" xfId="0" applyNumberFormat="1" applyFont="1" applyBorder="1" applyAlignment="1">
      <alignment horizontal="center" vertical="center"/>
    </xf>
    <xf numFmtId="0" fontId="6" fillId="13" borderId="7" xfId="0" applyFont="1" applyFill="1" applyBorder="1" applyAlignment="1">
      <alignment horizontal="center" vertical="center"/>
    </xf>
    <xf numFmtId="0" fontId="6" fillId="22" borderId="7" xfId="0" applyFont="1" applyFill="1" applyBorder="1" applyAlignment="1">
      <alignment horizontal="center" vertical="center" wrapText="1"/>
    </xf>
    <xf numFmtId="0" fontId="6" fillId="19" borderId="7" xfId="0" applyFont="1" applyFill="1" applyBorder="1" applyAlignment="1">
      <alignment horizontal="center" vertical="center"/>
    </xf>
    <xf numFmtId="0" fontId="5" fillId="0" borderId="58" xfId="0" applyFont="1" applyBorder="1" applyAlignment="1">
      <alignment horizontal="center" vertical="center"/>
    </xf>
    <xf numFmtId="0" fontId="54" fillId="15" borderId="15" xfId="0" applyFont="1" applyFill="1" applyBorder="1" applyAlignment="1">
      <alignment horizontal="center" vertical="center"/>
    </xf>
    <xf numFmtId="0" fontId="5" fillId="32" borderId="7" xfId="0" applyFont="1" applyFill="1" applyBorder="1"/>
    <xf numFmtId="9" fontId="22" fillId="0" borderId="20" xfId="1" applyFont="1" applyBorder="1" applyAlignment="1">
      <alignment horizontal="center"/>
    </xf>
    <xf numFmtId="0" fontId="0" fillId="0" borderId="54" xfId="0" applyBorder="1" applyAlignment="1">
      <alignment horizontal="left"/>
    </xf>
    <xf numFmtId="0" fontId="3" fillId="2" borderId="37" xfId="0" applyFont="1" applyFill="1" applyBorder="1" applyAlignment="1">
      <alignment horizontal="center"/>
    </xf>
    <xf numFmtId="0" fontId="0" fillId="0" borderId="38" xfId="0" applyBorder="1" applyAlignment="1">
      <alignment horizontal="left"/>
    </xf>
    <xf numFmtId="0" fontId="0" fillId="0" borderId="35" xfId="0" applyBorder="1" applyAlignment="1">
      <alignment horizontal="left"/>
    </xf>
    <xf numFmtId="0" fontId="3" fillId="2" borderId="37" xfId="0" applyFont="1" applyFill="1" applyBorder="1" applyAlignment="1">
      <alignment horizontal="left"/>
    </xf>
    <xf numFmtId="0" fontId="0" fillId="4" borderId="0" xfId="0" applyFill="1" applyAlignment="1">
      <alignment horizontal="center" vertical="center"/>
    </xf>
    <xf numFmtId="0" fontId="33" fillId="0" borderId="7" xfId="3" applyBorder="1" applyAlignment="1">
      <alignment horizontal="center" vertical="center" wrapText="1"/>
    </xf>
    <xf numFmtId="0" fontId="33" fillId="0" borderId="7" xfId="3" applyFill="1" applyBorder="1" applyAlignment="1">
      <alignment horizontal="center" vertical="center" wrapText="1"/>
    </xf>
    <xf numFmtId="0" fontId="33" fillId="0" borderId="0" xfId="3" applyFill="1" applyAlignment="1">
      <alignment wrapText="1"/>
    </xf>
    <xf numFmtId="0" fontId="33" fillId="0" borderId="7" xfId="6" applyFill="1" applyBorder="1" applyAlignment="1">
      <alignment horizontal="center" vertical="center" wrapText="1"/>
    </xf>
    <xf numFmtId="0" fontId="33" fillId="0" borderId="7" xfId="3" applyBorder="1" applyAlignment="1">
      <alignment vertical="center" wrapText="1"/>
    </xf>
    <xf numFmtId="0" fontId="22" fillId="0" borderId="48" xfId="0" applyFont="1" applyBorder="1" applyAlignment="1">
      <alignment horizontal="center" vertical="center" wrapText="1"/>
    </xf>
    <xf numFmtId="0" fontId="34" fillId="0" borderId="16" xfId="0" applyFont="1" applyBorder="1" applyAlignment="1">
      <alignment horizontal="center" vertical="center" wrapText="1"/>
    </xf>
    <xf numFmtId="0" fontId="55" fillId="34" borderId="7" xfId="0" applyFont="1" applyFill="1" applyBorder="1" applyAlignment="1">
      <alignment vertical="center" wrapText="1"/>
    </xf>
    <xf numFmtId="0" fontId="33" fillId="0" borderId="7" xfId="3" applyBorder="1" applyAlignment="1">
      <alignment horizontal="justify" vertical="center" wrapText="1"/>
    </xf>
    <xf numFmtId="0" fontId="33" fillId="0" borderId="31" xfId="3" applyBorder="1" applyAlignment="1">
      <alignment horizontal="justify" vertical="center" wrapText="1"/>
    </xf>
    <xf numFmtId="0" fontId="33" fillId="0" borderId="7" xfId="6" applyBorder="1" applyAlignment="1">
      <alignment vertical="center" wrapText="1"/>
    </xf>
    <xf numFmtId="0" fontId="59" fillId="0" borderId="7" xfId="3" applyFont="1" applyBorder="1" applyAlignment="1">
      <alignment vertical="center" wrapText="1"/>
    </xf>
    <xf numFmtId="0" fontId="57" fillId="0" borderId="7" xfId="0" applyFont="1" applyBorder="1" applyAlignment="1">
      <alignment vertical="center" wrapText="1"/>
    </xf>
    <xf numFmtId="0" fontId="33" fillId="17" borderId="7" xfId="3" applyFill="1" applyBorder="1" applyAlignment="1">
      <alignment vertical="center" wrapText="1"/>
    </xf>
    <xf numFmtId="0" fontId="47" fillId="17" borderId="7" xfId="3" applyFont="1" applyFill="1" applyBorder="1" applyAlignment="1">
      <alignment vertical="center" wrapText="1"/>
    </xf>
    <xf numFmtId="0" fontId="33" fillId="4" borderId="7" xfId="3" applyFill="1" applyBorder="1" applyAlignment="1">
      <alignment vertical="center" wrapText="1"/>
    </xf>
    <xf numFmtId="0" fontId="33" fillId="0" borderId="7" xfId="3" applyFill="1" applyBorder="1" applyAlignment="1">
      <alignment horizontal="justify" vertical="center" wrapText="1"/>
    </xf>
    <xf numFmtId="0" fontId="4" fillId="0" borderId="7" xfId="0" applyFont="1" applyBorder="1" applyAlignment="1">
      <alignment horizontal="left" vertical="center" wrapText="1"/>
    </xf>
    <xf numFmtId="0" fontId="57" fillId="0" borderId="7" xfId="0" applyFont="1" applyBorder="1" applyAlignment="1">
      <alignment horizontal="justify" vertical="center" wrapText="1"/>
    </xf>
    <xf numFmtId="0" fontId="0" fillId="4" borderId="7" xfId="0" applyFill="1" applyBorder="1" applyAlignment="1">
      <alignment horizontal="justify" vertical="center" wrapText="1"/>
    </xf>
    <xf numFmtId="0" fontId="56" fillId="0" borderId="7" xfId="0" applyFont="1" applyBorder="1" applyAlignment="1">
      <alignment vertical="center" wrapText="1"/>
    </xf>
    <xf numFmtId="0" fontId="47" fillId="17" borderId="7" xfId="0" applyFont="1" applyFill="1" applyBorder="1" applyAlignment="1">
      <alignment vertical="center" wrapText="1"/>
    </xf>
    <xf numFmtId="0" fontId="9" fillId="0" borderId="7" xfId="0" applyFont="1" applyBorder="1" applyAlignment="1">
      <alignment vertical="center" wrapText="1"/>
    </xf>
    <xf numFmtId="0" fontId="47" fillId="0" borderId="7" xfId="0" applyFont="1" applyBorder="1" applyAlignment="1">
      <alignment horizontal="justify" vertical="center" wrapText="1"/>
    </xf>
    <xf numFmtId="0" fontId="0" fillId="17" borderId="7" xfId="0" applyFill="1" applyBorder="1" applyAlignment="1">
      <alignment horizontal="left" vertical="center" wrapText="1"/>
    </xf>
    <xf numFmtId="0" fontId="1" fillId="0" borderId="7" xfId="0" applyFont="1" applyBorder="1" applyAlignment="1">
      <alignment horizontal="justify" vertical="center" wrapText="1"/>
    </xf>
    <xf numFmtId="0" fontId="22" fillId="0" borderId="0" xfId="0" applyFont="1" applyAlignment="1">
      <alignment horizontal="center"/>
    </xf>
    <xf numFmtId="0" fontId="9" fillId="4" borderId="7" xfId="0" applyFont="1" applyFill="1" applyBorder="1" applyAlignment="1">
      <alignment vertical="center" wrapText="1"/>
    </xf>
    <xf numFmtId="0" fontId="9" fillId="0" borderId="0" xfId="0" applyFont="1" applyAlignment="1">
      <alignment wrapText="1"/>
    </xf>
    <xf numFmtId="0" fontId="15" fillId="0" borderId="7" xfId="0" applyFont="1" applyBorder="1" applyAlignment="1">
      <alignment vertical="center" wrapText="1"/>
    </xf>
    <xf numFmtId="0" fontId="22" fillId="0" borderId="51" xfId="0" applyFont="1" applyBorder="1" applyAlignment="1">
      <alignment horizontal="center" vertical="center"/>
    </xf>
    <xf numFmtId="0" fontId="22" fillId="0" borderId="43" xfId="0" applyFont="1" applyBorder="1" applyAlignment="1">
      <alignment horizontal="center" vertical="center"/>
    </xf>
    <xf numFmtId="0" fontId="22" fillId="0" borderId="5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3" fillId="12" borderId="0" xfId="0" applyFont="1" applyFill="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25" fillId="10" borderId="31" xfId="0" applyFont="1" applyFill="1" applyBorder="1" applyAlignment="1">
      <alignment horizontal="center" vertical="center" wrapText="1"/>
    </xf>
    <xf numFmtId="0" fontId="25" fillId="10" borderId="32" xfId="0" applyFont="1" applyFill="1" applyBorder="1" applyAlignment="1">
      <alignment horizontal="center" vertical="center" wrapText="1"/>
    </xf>
    <xf numFmtId="0" fontId="9" fillId="0" borderId="7"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0" xfId="0" applyFont="1" applyAlignment="1">
      <alignment horizontal="center" vertical="center" wrapText="1"/>
    </xf>
    <xf numFmtId="0" fontId="25" fillId="11" borderId="31" xfId="0" applyFont="1" applyFill="1" applyBorder="1" applyAlignment="1">
      <alignment horizontal="center" vertical="center" wrapText="1"/>
    </xf>
    <xf numFmtId="0" fontId="25" fillId="11" borderId="32" xfId="0" applyFont="1" applyFill="1" applyBorder="1" applyAlignment="1">
      <alignment horizontal="center" vertical="center" wrapText="1"/>
    </xf>
    <xf numFmtId="0" fontId="25" fillId="9" borderId="31"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5" fillId="6" borderId="0" xfId="0" applyFont="1" applyFill="1" applyAlignment="1">
      <alignment horizontal="center" wrapText="1"/>
    </xf>
    <xf numFmtId="0" fontId="25" fillId="6" borderId="28" xfId="0" applyFont="1" applyFill="1" applyBorder="1" applyAlignment="1">
      <alignment horizontal="center" wrapText="1"/>
    </xf>
    <xf numFmtId="0" fontId="5" fillId="0" borderId="29" xfId="0" applyFont="1" applyBorder="1" applyAlignment="1">
      <alignment horizontal="center" vertical="center" textRotation="90" wrapText="1"/>
    </xf>
    <xf numFmtId="0" fontId="25" fillId="7" borderId="18" xfId="0" applyFont="1" applyFill="1" applyBorder="1" applyAlignment="1">
      <alignment horizontal="center" vertical="center" wrapText="1"/>
    </xf>
    <xf numFmtId="0" fontId="25" fillId="8" borderId="31" xfId="0" applyFont="1" applyFill="1" applyBorder="1" applyAlignment="1">
      <alignment horizontal="center" vertical="center" wrapText="1"/>
    </xf>
    <xf numFmtId="0" fontId="25" fillId="8" borderId="32" xfId="0" applyFont="1" applyFill="1" applyBorder="1" applyAlignment="1">
      <alignment horizontal="center" vertical="center" wrapText="1"/>
    </xf>
    <xf numFmtId="0" fontId="15" fillId="0" borderId="7" xfId="0" applyFont="1" applyBorder="1" applyAlignment="1">
      <alignment horizontal="center" vertical="center" wrapText="1"/>
    </xf>
    <xf numFmtId="0" fontId="24" fillId="0" borderId="0" xfId="0" applyFont="1" applyAlignment="1">
      <alignment horizontal="center" wrapText="1"/>
    </xf>
    <xf numFmtId="0" fontId="13" fillId="0" borderId="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7" xfId="0" applyFont="1" applyBorder="1" applyAlignment="1">
      <alignment horizontal="center" vertical="center" wrapText="1"/>
    </xf>
    <xf numFmtId="0" fontId="13" fillId="0" borderId="33" xfId="0" applyFont="1" applyBorder="1" applyAlignment="1">
      <alignment horizontal="center" vertical="center"/>
    </xf>
    <xf numFmtId="0" fontId="16" fillId="5" borderId="48" xfId="0" applyFont="1" applyFill="1" applyBorder="1" applyAlignment="1">
      <alignment horizontal="center" vertical="center"/>
    </xf>
    <xf numFmtId="0" fontId="16" fillId="5" borderId="49"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6" xfId="0" applyFont="1" applyFill="1" applyBorder="1" applyAlignment="1">
      <alignment horizontal="center" vertical="center"/>
    </xf>
    <xf numFmtId="9" fontId="19" fillId="2" borderId="21"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9" fillId="2" borderId="23" xfId="0" applyNumberFormat="1"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25" xfId="0" applyFont="1" applyFill="1" applyBorder="1" applyAlignment="1">
      <alignment horizontal="center" vertical="center" wrapText="1"/>
    </xf>
    <xf numFmtId="9" fontId="22" fillId="0" borderId="18" xfId="1" applyFont="1" applyBorder="1" applyAlignment="1">
      <alignment horizontal="center"/>
    </xf>
    <xf numFmtId="9" fontId="22" fillId="0" borderId="59" xfId="1" applyFont="1" applyBorder="1" applyAlignment="1">
      <alignment horizontal="center"/>
    </xf>
    <xf numFmtId="9" fontId="20" fillId="2" borderId="26" xfId="0" applyNumberFormat="1" applyFont="1" applyFill="1" applyBorder="1" applyAlignment="1">
      <alignment horizontal="center" vertical="center" wrapText="1"/>
    </xf>
    <xf numFmtId="9" fontId="20" fillId="2" borderId="27" xfId="0" applyNumberFormat="1" applyFont="1" applyFill="1" applyBorder="1" applyAlignment="1">
      <alignment horizontal="center" vertical="center" wrapText="1"/>
    </xf>
    <xf numFmtId="9" fontId="21" fillId="3" borderId="26" xfId="0" applyNumberFormat="1" applyFont="1" applyFill="1" applyBorder="1" applyAlignment="1">
      <alignment horizontal="center" vertical="center" wrapText="1"/>
    </xf>
    <xf numFmtId="9" fontId="21" fillId="3" borderId="60"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4" fontId="0" fillId="0" borderId="7"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0" borderId="8" xfId="0" applyFont="1" applyBorder="1" applyAlignment="1">
      <alignment horizontal="center" vertical="center" wrapText="1"/>
    </xf>
    <xf numFmtId="0" fontId="21" fillId="3" borderId="18" xfId="0" applyFont="1" applyFill="1" applyBorder="1" applyAlignment="1">
      <alignment horizontal="center" vertical="center" wrapText="1"/>
    </xf>
    <xf numFmtId="0" fontId="21" fillId="3" borderId="59"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9" fontId="11" fillId="2" borderId="16" xfId="0" applyNumberFormat="1" applyFont="1" applyFill="1" applyBorder="1" applyAlignment="1">
      <alignment horizontal="center" vertical="center" wrapText="1"/>
    </xf>
    <xf numFmtId="9" fontId="11" fillId="2" borderId="17" xfId="0" applyNumberFormat="1" applyFont="1" applyFill="1" applyBorder="1" applyAlignment="1">
      <alignment horizontal="center" vertical="center" wrapText="1"/>
    </xf>
    <xf numFmtId="0" fontId="12" fillId="3" borderId="7" xfId="0" applyFont="1" applyFill="1" applyBorder="1" applyAlignment="1">
      <alignment horizontal="center" vertical="center" wrapText="1"/>
    </xf>
    <xf numFmtId="0" fontId="3" fillId="33" borderId="12" xfId="2" applyFont="1" applyFill="1" applyBorder="1" applyAlignment="1">
      <alignment horizontal="center" vertical="center" wrapText="1"/>
    </xf>
    <xf numFmtId="0" fontId="3" fillId="33" borderId="13" xfId="2" applyFont="1" applyFill="1" applyBorder="1" applyAlignment="1">
      <alignment horizontal="center" vertical="center"/>
    </xf>
    <xf numFmtId="0" fontId="3" fillId="33" borderId="14" xfId="2"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left" vertical="center" wrapText="1"/>
    </xf>
    <xf numFmtId="0" fontId="5" fillId="14" borderId="7" xfId="0" applyFont="1" applyFill="1" applyBorder="1" applyAlignment="1">
      <alignment horizontal="left" vertical="center"/>
    </xf>
    <xf numFmtId="0" fontId="5" fillId="14" borderId="7" xfId="0" applyFont="1" applyFill="1" applyBorder="1" applyAlignment="1">
      <alignment horizontal="center" vertical="center" wrapText="1"/>
    </xf>
    <xf numFmtId="0" fontId="0" fillId="0" borderId="7" xfId="0" applyBorder="1" applyAlignment="1">
      <alignment horizontal="left" vertical="center"/>
    </xf>
    <xf numFmtId="0" fontId="0" fillId="4" borderId="7" xfId="0" applyFill="1" applyBorder="1" applyAlignment="1">
      <alignment horizontal="left" vertical="center" wrapText="1"/>
    </xf>
    <xf numFmtId="0" fontId="34" fillId="14" borderId="18" xfId="0" applyFont="1" applyFill="1" applyBorder="1" applyAlignment="1">
      <alignment horizontal="center" vertical="center" wrapText="1"/>
    </xf>
    <xf numFmtId="0" fontId="34" fillId="14" borderId="19" xfId="0" applyFont="1" applyFill="1" applyBorder="1" applyAlignment="1">
      <alignment horizontal="center" vertical="center" wrapText="1"/>
    </xf>
    <xf numFmtId="0" fontId="34" fillId="14" borderId="20" xfId="0" applyFont="1" applyFill="1" applyBorder="1" applyAlignment="1">
      <alignment horizontal="center" vertical="center" wrapText="1"/>
    </xf>
    <xf numFmtId="0" fontId="3" fillId="33" borderId="1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6"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17" xfId="0" applyFont="1" applyFill="1" applyBorder="1" applyAlignment="1">
      <alignment horizontal="center" vertical="center"/>
    </xf>
    <xf numFmtId="0" fontId="3" fillId="33" borderId="8" xfId="0" applyFont="1" applyFill="1" applyBorder="1" applyAlignment="1">
      <alignment horizontal="center" vertical="center"/>
    </xf>
    <xf numFmtId="0" fontId="5" fillId="14" borderId="7" xfId="0" applyFont="1" applyFill="1" applyBorder="1" applyAlignment="1">
      <alignment horizontal="center" vertical="center"/>
    </xf>
    <xf numFmtId="0" fontId="0" fillId="0" borderId="7" xfId="0" applyBorder="1" applyAlignment="1">
      <alignment horizontal="center" vertical="center" wrapText="1"/>
    </xf>
    <xf numFmtId="0" fontId="33" fillId="0" borderId="7" xfId="3" applyBorder="1" applyAlignment="1">
      <alignment horizontal="center" vertical="center" wrapText="1"/>
    </xf>
    <xf numFmtId="0" fontId="33" fillId="0" borderId="7" xfId="3" applyBorder="1" applyAlignment="1">
      <alignment horizontal="center" vertical="center"/>
    </xf>
    <xf numFmtId="0" fontId="3" fillId="33" borderId="44" xfId="0" applyFont="1" applyFill="1" applyBorder="1" applyAlignment="1">
      <alignment horizontal="center"/>
    </xf>
    <xf numFmtId="0" fontId="3" fillId="33" borderId="28" xfId="0" applyFont="1" applyFill="1" applyBorder="1" applyAlignment="1">
      <alignment horizontal="center"/>
    </xf>
    <xf numFmtId="0" fontId="6" fillId="0" borderId="1" xfId="0" applyFont="1" applyBorder="1" applyAlignment="1">
      <alignment horizontal="center"/>
    </xf>
    <xf numFmtId="0" fontId="6" fillId="0" borderId="39" xfId="0" applyFont="1" applyBorder="1" applyAlignment="1">
      <alignment horizontal="center"/>
    </xf>
    <xf numFmtId="0" fontId="6" fillId="0" borderId="4" xfId="0" applyFont="1" applyBorder="1" applyAlignment="1">
      <alignment horizontal="center"/>
    </xf>
    <xf numFmtId="0" fontId="6" fillId="0" borderId="29" xfId="0" applyFont="1" applyBorder="1" applyAlignment="1">
      <alignment horizontal="center"/>
    </xf>
    <xf numFmtId="0" fontId="6" fillId="0" borderId="0" xfId="0" applyFont="1" applyAlignment="1">
      <alignment horizontal="center"/>
    </xf>
    <xf numFmtId="0" fontId="6" fillId="0" borderId="36" xfId="0" applyFont="1" applyBorder="1" applyAlignment="1">
      <alignment horizontal="center"/>
    </xf>
    <xf numFmtId="0" fontId="6" fillId="0" borderId="41" xfId="0" applyFont="1" applyBorder="1" applyAlignment="1">
      <alignment horizontal="center"/>
    </xf>
    <xf numFmtId="0" fontId="6" fillId="2" borderId="4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0" xfId="0" applyFont="1" applyFill="1" applyAlignment="1">
      <alignment horizontal="center" vertical="center" wrapText="1"/>
    </xf>
    <xf numFmtId="0" fontId="6" fillId="0" borderId="3" xfId="0" applyFont="1" applyBorder="1" applyAlignment="1">
      <alignment horizontal="center"/>
    </xf>
    <xf numFmtId="0" fontId="6" fillId="0" borderId="5" xfId="0" applyFont="1" applyBorder="1" applyAlignment="1">
      <alignment horizontal="center"/>
    </xf>
    <xf numFmtId="0" fontId="6" fillId="0" borderId="34" xfId="0" applyFont="1" applyBorder="1" applyAlignment="1">
      <alignment horizont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Alignment="1">
      <alignment horizontal="center" vertical="center" wrapText="1"/>
    </xf>
    <xf numFmtId="0" fontId="32" fillId="0" borderId="36" xfId="0" applyFont="1" applyBorder="1" applyAlignment="1">
      <alignment horizontal="center" vertical="center" wrapText="1"/>
    </xf>
    <xf numFmtId="0" fontId="32" fillId="0" borderId="41"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50"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51"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33" xfId="0" applyFont="1" applyBorder="1" applyAlignment="1">
      <alignment horizontal="center" vertical="center" wrapText="1"/>
    </xf>
    <xf numFmtId="0" fontId="6" fillId="0" borderId="42" xfId="0" applyFont="1" applyBorder="1" applyAlignment="1">
      <alignment horizontal="center"/>
    </xf>
    <xf numFmtId="0" fontId="6" fillId="0" borderId="43" xfId="0" applyFont="1" applyBorder="1" applyAlignment="1">
      <alignment horizontal="center"/>
    </xf>
    <xf numFmtId="0" fontId="6" fillId="0" borderId="46" xfId="0" applyFont="1" applyBorder="1" applyAlignment="1">
      <alignment horizontal="center"/>
    </xf>
    <xf numFmtId="0" fontId="7" fillId="2" borderId="4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0" fillId="0" borderId="24" xfId="0"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22" fillId="0" borderId="53" xfId="0" applyFont="1" applyBorder="1" applyAlignment="1">
      <alignment horizontal="center" vertical="center" wrapText="1"/>
    </xf>
    <xf numFmtId="18" fontId="37" fillId="0" borderId="52" xfId="0" applyNumberFormat="1" applyFont="1" applyBorder="1" applyAlignment="1">
      <alignment horizontal="center" vertical="center" wrapText="1"/>
    </xf>
    <xf numFmtId="18" fontId="37" fillId="0" borderId="50" xfId="0" applyNumberFormat="1" applyFont="1" applyBorder="1" applyAlignment="1">
      <alignment horizontal="center" vertical="center" wrapText="1"/>
    </xf>
    <xf numFmtId="18" fontId="37" fillId="0" borderId="32" xfId="0" applyNumberFormat="1" applyFont="1" applyBorder="1" applyAlignment="1">
      <alignment horizontal="center" vertical="center" wrapText="1"/>
    </xf>
    <xf numFmtId="0" fontId="41" fillId="2" borderId="19" xfId="4" applyFont="1" applyFill="1" applyBorder="1" applyAlignment="1">
      <alignment horizontal="center" vertical="center" wrapText="1"/>
    </xf>
    <xf numFmtId="0" fontId="41" fillId="2" borderId="19" xfId="4" applyFont="1" applyFill="1" applyBorder="1" applyAlignment="1">
      <alignment horizontal="center" vertical="center"/>
    </xf>
    <xf numFmtId="0" fontId="6" fillId="0" borderId="37" xfId="0" applyFont="1" applyBorder="1" applyAlignment="1">
      <alignment horizontal="center"/>
    </xf>
    <xf numFmtId="0" fontId="7" fillId="2" borderId="37" xfId="0" applyFont="1" applyFill="1" applyBorder="1" applyAlignment="1">
      <alignment horizontal="center" vertical="center" wrapText="1"/>
    </xf>
    <xf numFmtId="0" fontId="0" fillId="0" borderId="37" xfId="0" applyBorder="1" applyAlignment="1">
      <alignment horizontal="center"/>
    </xf>
    <xf numFmtId="0" fontId="39" fillId="0" borderId="37" xfId="0" applyFont="1" applyBorder="1" applyAlignment="1">
      <alignment horizontal="center" vertical="center"/>
    </xf>
    <xf numFmtId="0" fontId="62" fillId="0" borderId="33" xfId="0" applyFont="1" applyBorder="1" applyAlignment="1">
      <alignment vertical="center" wrapText="1"/>
    </xf>
    <xf numFmtId="0" fontId="9" fillId="0" borderId="32" xfId="0" applyFont="1" applyBorder="1" applyAlignment="1">
      <alignment vertical="center" wrapText="1"/>
    </xf>
    <xf numFmtId="0" fontId="33" fillId="0" borderId="33" xfId="3" applyBorder="1" applyAlignment="1">
      <alignment horizontal="left" vertical="center" wrapText="1"/>
    </xf>
    <xf numFmtId="0" fontId="0" fillId="0" borderId="32" xfId="0" applyBorder="1" applyAlignment="1">
      <alignment horizontal="left" vertical="center" wrapText="1"/>
    </xf>
    <xf numFmtId="0" fontId="3" fillId="2" borderId="19" xfId="4"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0" fillId="0" borderId="36" xfId="0" applyBorder="1" applyAlignment="1">
      <alignment horizontal="center"/>
    </xf>
    <xf numFmtId="0" fontId="0" fillId="0" borderId="34" xfId="0" applyBorder="1" applyAlignment="1">
      <alignment horizont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Alignment="1">
      <alignment horizontal="center" vertical="center"/>
    </xf>
    <xf numFmtId="0" fontId="46" fillId="0" borderId="5" xfId="0" applyFont="1" applyBorder="1" applyAlignment="1">
      <alignment horizontal="center" vertical="center"/>
    </xf>
    <xf numFmtId="0" fontId="46" fillId="0" borderId="36" xfId="0" applyFont="1" applyBorder="1" applyAlignment="1">
      <alignment horizontal="center" vertical="center"/>
    </xf>
    <xf numFmtId="0" fontId="46" fillId="0" borderId="41" xfId="0" applyFont="1" applyBorder="1" applyAlignment="1">
      <alignment horizontal="center" vertical="center"/>
    </xf>
    <xf numFmtId="0" fontId="46" fillId="0" borderId="34" xfId="0" applyFont="1" applyBorder="1" applyAlignment="1">
      <alignment horizontal="center" vertical="center"/>
    </xf>
    <xf numFmtId="0" fontId="3" fillId="2" borderId="0" xfId="4" applyFont="1" applyFill="1" applyAlignment="1">
      <alignment horizontal="center" vertical="center" wrapText="1"/>
    </xf>
    <xf numFmtId="0" fontId="49" fillId="2" borderId="18" xfId="0" applyFont="1" applyFill="1" applyBorder="1" applyAlignment="1">
      <alignment horizontal="center" vertical="center"/>
    </xf>
    <xf numFmtId="0" fontId="49" fillId="2" borderId="19" xfId="0" applyFont="1" applyFill="1" applyBorder="1" applyAlignment="1">
      <alignment horizontal="center" vertical="center"/>
    </xf>
    <xf numFmtId="0" fontId="6" fillId="0" borderId="0" xfId="0" applyFont="1" applyAlignment="1">
      <alignment horizontal="center" vertical="center"/>
    </xf>
    <xf numFmtId="0" fontId="6" fillId="0" borderId="41"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49" fillId="13" borderId="7" xfId="0" applyFont="1" applyFill="1" applyBorder="1" applyAlignment="1">
      <alignment horizontal="center" vertical="center" textRotation="90"/>
    </xf>
    <xf numFmtId="0" fontId="49" fillId="13" borderId="18" xfId="0" applyFont="1" applyFill="1" applyBorder="1" applyAlignment="1">
      <alignment horizontal="center" vertical="center" textRotation="90"/>
    </xf>
    <xf numFmtId="0" fontId="0" fillId="0" borderId="31" xfId="0" applyBorder="1" applyAlignment="1">
      <alignment horizontal="center" vertical="center" wrapText="1"/>
    </xf>
    <xf numFmtId="0" fontId="50" fillId="18" borderId="7" xfId="0" applyFont="1" applyFill="1" applyBorder="1" applyAlignment="1">
      <alignment horizontal="center" vertical="center" textRotation="90"/>
    </xf>
    <xf numFmtId="0" fontId="51" fillId="18" borderId="7" xfId="0" applyFont="1" applyFill="1" applyBorder="1" applyAlignment="1">
      <alignment horizontal="center" vertical="center" textRotation="90"/>
    </xf>
    <xf numFmtId="0" fontId="49" fillId="13" borderId="7" xfId="0" applyFont="1" applyFill="1" applyBorder="1" applyAlignment="1">
      <alignment horizontal="center" vertical="center" textRotation="90" wrapText="1"/>
    </xf>
    <xf numFmtId="0" fontId="50" fillId="18" borderId="33" xfId="0" applyFont="1" applyFill="1" applyBorder="1" applyAlignment="1">
      <alignment horizontal="center" vertical="center" textRotation="90" wrapText="1"/>
    </xf>
    <xf numFmtId="0" fontId="50" fillId="18" borderId="32" xfId="0" applyFont="1" applyFill="1" applyBorder="1" applyAlignment="1">
      <alignment horizontal="center" vertical="center" textRotation="90" wrapText="1"/>
    </xf>
    <xf numFmtId="0" fontId="6" fillId="13" borderId="61"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62" xfId="0" applyFont="1" applyFill="1" applyBorder="1" applyAlignment="1">
      <alignment horizontal="center" vertical="center"/>
    </xf>
    <xf numFmtId="0" fontId="6" fillId="13" borderId="22" xfId="0" applyFont="1" applyFill="1" applyBorder="1" applyAlignment="1">
      <alignment horizontal="center" vertical="center"/>
    </xf>
    <xf numFmtId="0" fontId="6" fillId="13" borderId="63" xfId="0" applyFont="1" applyFill="1" applyBorder="1" applyAlignment="1">
      <alignment horizontal="center" vertical="center"/>
    </xf>
    <xf numFmtId="0" fontId="0" fillId="0" borderId="6" xfId="0" applyBorder="1" applyAlignment="1">
      <alignment horizontal="center" vertical="center"/>
    </xf>
    <xf numFmtId="0" fontId="7" fillId="2" borderId="1" xfId="0" applyFont="1" applyFill="1" applyBorder="1" applyAlignment="1">
      <alignment horizont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5" xfId="0" applyFont="1" applyFill="1" applyBorder="1" applyAlignment="1">
      <alignment horizontal="center" wrapText="1"/>
    </xf>
    <xf numFmtId="0" fontId="6" fillId="0" borderId="2" xfId="0" applyFont="1" applyBorder="1" applyAlignment="1">
      <alignment horizontal="center"/>
    </xf>
    <xf numFmtId="0" fontId="52" fillId="0" borderId="7" xfId="0" applyFont="1" applyBorder="1" applyAlignment="1">
      <alignment horizontal="left" vertical="center" wrapText="1"/>
    </xf>
  </cellXfs>
  <cellStyles count="7">
    <cellStyle name="Hipervínculo" xfId="3" builtinId="8"/>
    <cellStyle name="Hyperlink" xfId="6" xr:uid="{00000000-000B-0000-0000-000008000000}"/>
    <cellStyle name="Normal" xfId="0" builtinId="0"/>
    <cellStyle name="Normal 2" xfId="5" xr:uid="{00000000-0005-0000-0000-000002000000}"/>
    <cellStyle name="Normal 2 2" xfId="4" xr:uid="{00000000-0005-0000-0000-000003000000}"/>
    <cellStyle name="Normal 3" xfId="2" xr:uid="{00000000-0005-0000-0000-000004000000}"/>
    <cellStyle name="Porcentaje" xfId="1" builtinId="5"/>
  </cellStyles>
  <dxfs count="46">
    <dxf>
      <font>
        <strike val="0"/>
        <outline val="0"/>
        <shadow val="0"/>
        <u val="none"/>
        <vertAlign val="baseline"/>
        <name val="Calibri"/>
        <scheme val="minor"/>
      </font>
      <alignment horizontal="justify"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numFmt numFmtId="1"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rgb="FFCC66FF"/>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
      <font>
        <sz val="8"/>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readingOrder="0"/>
    </dxf>
    <dxf>
      <alignment horizontal="center" readingOrder="0"/>
    </dxf>
    <dxf>
      <alignment vertical="center" readingOrder="0"/>
    </dxf>
    <dxf>
      <alignment vertical="center" readingOrder="0"/>
    </dxf>
    <dxf>
      <font>
        <sz val="9"/>
      </font>
    </dxf>
    <dxf>
      <font>
        <sz val="9"/>
      </font>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s>
  <tableStyles count="0" defaultTableStyle="TableStyleMedium2" defaultPivotStyle="PivotStyleLight16"/>
  <colors>
    <mruColors>
      <color rgb="FF9A00D0"/>
      <color rgb="FFA4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PORTADA!$F$19:$F$32</c:f>
              <c:numCache>
                <c:formatCode>General</c:formatCode>
                <c:ptCount val="14"/>
                <c:pt idx="0">
                  <c:v>100</c:v>
                </c:pt>
                <c:pt idx="1">
                  <c:v>86</c:v>
                </c:pt>
                <c:pt idx="2">
                  <c:v>100</c:v>
                </c:pt>
                <c:pt idx="3">
                  <c:v>90</c:v>
                </c:pt>
                <c:pt idx="4">
                  <c:v>91</c:v>
                </c:pt>
                <c:pt idx="5">
                  <c:v>70</c:v>
                </c:pt>
                <c:pt idx="6">
                  <c:v>95</c:v>
                </c:pt>
                <c:pt idx="7">
                  <c:v>88</c:v>
                </c:pt>
                <c:pt idx="8">
                  <c:v>90</c:v>
                </c:pt>
                <c:pt idx="9">
                  <c:v>73</c:v>
                </c:pt>
                <c:pt idx="10">
                  <c:v>100</c:v>
                </c:pt>
                <c:pt idx="11">
                  <c:v>94</c:v>
                </c:pt>
                <c:pt idx="12" formatCode="0">
                  <c:v>73.5</c:v>
                </c:pt>
                <c:pt idx="13">
                  <c:v>85</c:v>
                </c:pt>
              </c:numCache>
            </c:numRef>
          </c:val>
          <c:extLst>
            <c:ext xmlns:c16="http://schemas.microsoft.com/office/drawing/2014/chart" uri="{C3380CC4-5D6E-409C-BE32-E72D297353CC}">
              <c16:uniqueId val="{00000000-9ADE-478A-998E-FB6E7BA96DAB}"/>
            </c:ext>
          </c:extLst>
        </c:ser>
        <c:ser>
          <c:idx val="3"/>
          <c:order val="1"/>
          <c:tx>
            <c:strRef>
              <c:f>PORTADA!$G$18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PORTADA!$G$19:$G$32</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c:ext xmlns:c16="http://schemas.microsoft.com/office/drawing/2014/chart" uri="{C3380CC4-5D6E-409C-BE32-E72D297353CC}">
              <c16:uniqueId val="{00000001-9ADE-478A-998E-FB6E7BA96DAB}"/>
            </c:ext>
          </c:extLst>
        </c:ser>
        <c:dLbls>
          <c:showLegendKey val="0"/>
          <c:showVal val="0"/>
          <c:showCatName val="0"/>
          <c:showSerName val="0"/>
          <c:showPercent val="0"/>
          <c:showBubbleSize val="0"/>
        </c:dLbls>
        <c:axId val="236666880"/>
        <c:axId val="236669232"/>
      </c:radarChart>
      <c:catAx>
        <c:axId val="236666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9232"/>
        <c:crosses val="autoZero"/>
        <c:auto val="1"/>
        <c:lblAlgn val="ctr"/>
        <c:lblOffset val="100"/>
        <c:noMultiLvlLbl val="0"/>
      </c:catAx>
      <c:valAx>
        <c:axId val="236669232"/>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6880"/>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PORTADA!$E$39:$G$39</c15:sqref>
                  </c15:fullRef>
                </c:ext>
              </c:extLst>
              <c:f>PORTADA!$E$39:$F$39</c:f>
              <c:numCache>
                <c:formatCode>0%</c:formatCode>
                <c:ptCount val="2"/>
                <c:pt idx="0">
                  <c:v>0.39111111111111108</c:v>
                </c:pt>
                <c:pt idx="1">
                  <c:v>0.4</c:v>
                </c:pt>
              </c:numCache>
            </c:numRef>
          </c:val>
          <c:extLst>
            <c:ext xmlns:c16="http://schemas.microsoft.com/office/drawing/2014/chart" uri="{C3380CC4-5D6E-409C-BE32-E72D297353CC}">
              <c16:uniqueId val="{00000000-A838-4AAA-A523-3F3BE74F9BD4}"/>
            </c:ext>
          </c:extLst>
        </c:ser>
        <c:ser>
          <c:idx val="1"/>
          <c:order val="1"/>
          <c:tx>
            <c:strRef>
              <c:f>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PORTADA!$E$40:$G$40</c15:sqref>
                  </c15:fullRef>
                </c:ext>
              </c:extLst>
              <c:f>PORTADA!$E$40:$F$40</c:f>
              <c:numCache>
                <c:formatCode>0%</c:formatCode>
                <c:ptCount val="2"/>
                <c:pt idx="0">
                  <c:v>0.15412499999999998</c:v>
                </c:pt>
                <c:pt idx="1">
                  <c:v>0.2</c:v>
                </c:pt>
              </c:numCache>
            </c:numRef>
          </c:val>
          <c:extLst>
            <c:ext xmlns:c16="http://schemas.microsoft.com/office/drawing/2014/chart" uri="{C3380CC4-5D6E-409C-BE32-E72D297353CC}">
              <c16:uniqueId val="{00000001-A838-4AAA-A523-3F3BE74F9BD4}"/>
            </c:ext>
          </c:extLst>
        </c:ser>
        <c:ser>
          <c:idx val="2"/>
          <c:order val="2"/>
          <c:tx>
            <c:strRef>
              <c:f>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PORTADA!$E$41:$G$41</c15:sqref>
                  </c15:fullRef>
                </c:ext>
              </c:extLst>
              <c:f>PORTADA!$E$41:$F$41</c:f>
              <c:numCache>
                <c:formatCode>0%</c:formatCode>
                <c:ptCount val="2"/>
                <c:pt idx="0">
                  <c:v>0.17333333333333337</c:v>
                </c:pt>
                <c:pt idx="1">
                  <c:v>0.2</c:v>
                </c:pt>
              </c:numCache>
            </c:numRef>
          </c:val>
          <c:extLst>
            <c:ext xmlns:c16="http://schemas.microsoft.com/office/drawing/2014/chart" uri="{C3380CC4-5D6E-409C-BE32-E72D297353CC}">
              <c16:uniqueId val="{00000002-A838-4AAA-A523-3F3BE74F9BD4}"/>
            </c:ext>
          </c:extLst>
        </c:ser>
        <c:ser>
          <c:idx val="3"/>
          <c:order val="3"/>
          <c:tx>
            <c:strRef>
              <c:f>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PORTADA!$E$42:$G$42</c15:sqref>
                  </c15:fullRef>
                </c:ext>
              </c:extLst>
              <c:f>PORTADA!$E$42:$F$42</c:f>
              <c:numCache>
                <c:formatCode>0%</c:formatCode>
                <c:ptCount val="2"/>
                <c:pt idx="0">
                  <c:v>0.14000000000000001</c:v>
                </c:pt>
                <c:pt idx="1">
                  <c:v>0.2</c:v>
                </c:pt>
              </c:numCache>
            </c:numRef>
          </c:val>
          <c:extLst>
            <c:ext xmlns:c16="http://schemas.microsoft.com/office/drawing/2014/chart" uri="{C3380CC4-5D6E-409C-BE32-E72D297353CC}">
              <c16:uniqueId val="{00000003-A838-4AAA-A523-3F3BE74F9BD4}"/>
            </c:ext>
          </c:extLst>
        </c:ser>
        <c:dLbls>
          <c:showLegendKey val="0"/>
          <c:showVal val="1"/>
          <c:showCatName val="0"/>
          <c:showSerName val="0"/>
          <c:showPercent val="0"/>
          <c:showBubbleSize val="0"/>
        </c:dLbls>
        <c:gapWidth val="150"/>
        <c:shape val="box"/>
        <c:axId val="236667664"/>
        <c:axId val="236668056"/>
        <c:axId val="0"/>
      </c:bar3DChart>
      <c:catAx>
        <c:axId val="236667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8056"/>
        <c:crossesAt val="0"/>
        <c:auto val="1"/>
        <c:lblAlgn val="ctr"/>
        <c:lblOffset val="100"/>
        <c:noMultiLvlLbl val="0"/>
      </c:catAx>
      <c:valAx>
        <c:axId val="236668056"/>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7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s-CO"/>
        </a:p>
      </c:txPr>
    </c:title>
    <c:autoTitleDeleted val="0"/>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PORTADA!$C$95:$C$99</c:f>
              <c:numCache>
                <c:formatCode>0</c:formatCode>
                <c:ptCount val="5"/>
                <c:pt idx="0">
                  <c:v>89.666666666666671</c:v>
                </c:pt>
                <c:pt idx="1">
                  <c:v>90</c:v>
                </c:pt>
                <c:pt idx="2">
                  <c:v>95.555555555555557</c:v>
                </c:pt>
                <c:pt idx="3">
                  <c:v>100</c:v>
                </c:pt>
                <c:pt idx="4">
                  <c:v>85.901639344262293</c:v>
                </c:pt>
              </c:numCache>
            </c:numRef>
          </c:val>
          <c:extLst>
            <c:ext xmlns:c16="http://schemas.microsoft.com/office/drawing/2014/chart" uri="{C3380CC4-5D6E-409C-BE32-E72D297353CC}">
              <c16:uniqueId val="{00000000-628F-4426-B2B1-4888A725054C}"/>
            </c:ext>
          </c:extLst>
        </c:ser>
        <c:ser>
          <c:idx val="1"/>
          <c:order val="1"/>
          <c:tx>
            <c:strRef>
              <c:f>PORTADA!$D$94</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PORTADA!$D$95:$D$99</c:f>
              <c:numCache>
                <c:formatCode>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628F-4426-B2B1-4888A725054C}"/>
            </c:ext>
          </c:extLst>
        </c:ser>
        <c:dLbls>
          <c:showLegendKey val="0"/>
          <c:showVal val="0"/>
          <c:showCatName val="0"/>
          <c:showSerName val="0"/>
          <c:showPercent val="0"/>
          <c:showBubbleSize val="0"/>
        </c:dLbls>
        <c:axId val="341193304"/>
        <c:axId val="341193696"/>
      </c:radarChart>
      <c:catAx>
        <c:axId val="34119330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696"/>
        <c:crosses val="autoZero"/>
        <c:auto val="1"/>
        <c:lblAlgn val="ctr"/>
        <c:lblOffset val="100"/>
        <c:noMultiLvlLbl val="0"/>
      </c:catAx>
      <c:valAx>
        <c:axId val="341193696"/>
        <c:scaling>
          <c:orientation val="minMax"/>
          <c:max val="100"/>
          <c:min val="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304"/>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iagrams/_rels/data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pt>
    <dgm:pt modelId="{BBFB2A25-0F4B-4BFE-B814-AB7316EAC8B7}" type="pres">
      <dgm:prSet presAssocID="{49D8FBD1-85A2-46B9-B60C-01657606DF94}" presName="sibTrans" presStyleLbl="sibTrans2D1" presStyleIdx="0" presStyleCnt="4"/>
      <dgm:spPr/>
    </dgm:pt>
    <dgm:pt modelId="{E731F7FA-CB05-4657-8649-0B0F6F1AE1B0}" type="pres">
      <dgm:prSet presAssocID="{49D8FBD1-85A2-46B9-B60C-01657606DF94}" presName="connTx" presStyleLbl="sibTrans2D1" presStyleIdx="0" presStyleCnt="4"/>
      <dgm:spPr/>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pt>
    <dgm:pt modelId="{E8FD12FB-2AD3-4C77-B301-F385A7060FE1}" type="pres">
      <dgm:prSet presAssocID="{BC93E36D-F700-4375-9905-72193D372128}" presName="sibTrans" presStyleLbl="sibTrans2D1" presStyleIdx="1" presStyleCnt="4"/>
      <dgm:spPr/>
    </dgm:pt>
    <dgm:pt modelId="{538C8548-D911-4CCC-8972-2C2ACD0101D4}" type="pres">
      <dgm:prSet presAssocID="{BC93E36D-F700-4375-9905-72193D372128}" presName="connTx" presStyleLbl="sibTrans2D1" presStyleIdx="1" presStyleCnt="4"/>
      <dgm:spPr/>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pt>
    <dgm:pt modelId="{D3AD787B-03EF-4384-96FC-FBC6FA0E19ED}" type="pres">
      <dgm:prSet presAssocID="{2C36DAD2-F638-4F81-B263-41E6E73EF41E}" presName="sibTrans" presStyleLbl="sibTrans2D1" presStyleIdx="2" presStyleCnt="4"/>
      <dgm:spPr/>
    </dgm:pt>
    <dgm:pt modelId="{22E2EF1C-6DCC-42E1-8079-C47D12798B10}" type="pres">
      <dgm:prSet presAssocID="{2C36DAD2-F638-4F81-B263-41E6E73EF41E}" presName="connTx" presStyleLbl="sibTrans2D1" presStyleIdx="2" presStyleCnt="4"/>
      <dgm:spPr/>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pt>
    <dgm:pt modelId="{B1B3E56E-367D-46AF-96D3-C70FE7C693D5}" type="pres">
      <dgm:prSet presAssocID="{422AAFC1-2C1F-4577-8AF4-D49F26C425D1}" presName="sibTrans" presStyleLbl="sibTrans2D1" presStyleIdx="3" presStyleCnt="4"/>
      <dgm:spPr/>
    </dgm:pt>
    <dgm:pt modelId="{AA75F406-2694-4212-8359-D41D0105C16E}" type="pres">
      <dgm:prSet presAssocID="{422AAFC1-2C1F-4577-8AF4-D49F26C425D1}" presName="connTx" presStyleLbl="sibTrans2D1" presStyleIdx="3" presStyleCnt="4"/>
      <dgm:spPr/>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pt>
  </dgm:ptLst>
  <dgm:cxnLst>
    <dgm:cxn modelId="{FCF8E200-5FEA-42CD-8C47-FCA050C33230}" type="presOf" srcId="{60464913-F8CF-4911-90B2-4E536B8B4C1B}" destId="{6D1B0868-4582-4E66-A4E4-08E22E62931E}" srcOrd="0" destOrd="5" presId="urn:microsoft.com/office/officeart/2005/8/layout/hProcess10"/>
    <dgm:cxn modelId="{C8CD8B09-FA00-48C6-943D-12B6E3DD9BB1}" type="presOf" srcId="{2C36DAD2-F638-4F81-B263-41E6E73EF41E}" destId="{D3AD787B-03EF-4384-96FC-FBC6FA0E19ED}" srcOrd="0" destOrd="0" presId="urn:microsoft.com/office/officeart/2005/8/layout/hProcess10"/>
    <dgm:cxn modelId="{A632DE14-87FB-44C0-AFCB-10CE798FE4E6}" type="presOf" srcId="{AACE8F74-A6C5-43F0-867A-D1B44CE008A8}" destId="{FA6E42F6-94D9-4B06-B7B6-43BEC90AB36B}" srcOrd="0" destOrd="2" presId="urn:microsoft.com/office/officeart/2005/8/layout/hProcess10"/>
    <dgm:cxn modelId="{AA128817-7E57-4567-9C52-FB28DC7FFDE3}" type="presOf" srcId="{49D8FBD1-85A2-46B9-B60C-01657606DF94}" destId="{BBFB2A25-0F4B-4BFE-B814-AB7316EAC8B7}" srcOrd="0" destOrd="0" presId="urn:microsoft.com/office/officeart/2005/8/layout/hProcess10"/>
    <dgm:cxn modelId="{4084321E-ED64-422C-9BC9-A76B8F6AC830}" srcId="{6DF347B9-05AB-4459-BD13-CF949C3C8A14}" destId="{707C3672-0EF0-42DB-A91A-175C205E0FE3}" srcOrd="2" destOrd="0" parTransId="{7E8BF841-A407-4F2A-8B1D-87F8204947A9}" sibTransId="{E1A72FAB-10A3-46A8-B080-66634AE5685E}"/>
    <dgm:cxn modelId="{7F259322-A5FE-4DB3-949C-E40A1863B23C}" type="presOf" srcId="{888698DA-F7B1-4E08-8114-1776AA8ED6F7}" destId="{908CB92F-5EA8-442B-99F5-E6F693D47519}" srcOrd="0" destOrd="1" presId="urn:microsoft.com/office/officeart/2005/8/layout/hProcess10"/>
    <dgm:cxn modelId="{73CB9623-ED71-4FF3-BECF-A86C196F1515}" type="presOf" srcId="{B48EAD2E-4793-468B-8161-4C1247D8C357}" destId="{908CB92F-5EA8-442B-99F5-E6F693D47519}" srcOrd="0" destOrd="3" presId="urn:microsoft.com/office/officeart/2005/8/layout/hProcess10"/>
    <dgm:cxn modelId="{5F65A22B-6A29-4E7E-90C2-016031A56725}" type="presOf" srcId="{707C3672-0EF0-42DB-A91A-175C205E0FE3}" destId="{FA6E42F6-94D9-4B06-B7B6-43BEC90AB36B}" srcOrd="0" destOrd="3"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9EC52230-E2DE-4935-B471-48DCF822F511}" srcId="{C62109EB-5C2B-4F1A-A46B-8B4C9013AEE3}" destId="{6DF347B9-05AB-4459-BD13-CF949C3C8A14}" srcOrd="1" destOrd="0" parTransId="{A2D7F9F6-705D-4254-9817-74C705D35DD7}" sibTransId="{BC93E36D-F700-4375-9905-72193D372128}"/>
    <dgm:cxn modelId="{82B6E237-83DE-4211-A254-F3222B0C5248}" type="presOf" srcId="{BC93E36D-F700-4375-9905-72193D372128}" destId="{538C8548-D911-4CCC-8972-2C2ACD0101D4}" srcOrd="1" destOrd="0" presId="urn:microsoft.com/office/officeart/2005/8/layout/hProcess10"/>
    <dgm:cxn modelId="{AE95D33B-3913-4BD5-9BE9-4B789A051DCB}" type="presOf" srcId="{2180C18D-FEE9-4539-868A-88016A2CB7E5}" destId="{FA6E42F6-94D9-4B06-B7B6-43BEC90AB36B}" srcOrd="0" destOrd="1" presId="urn:microsoft.com/office/officeart/2005/8/layout/hProcess10"/>
    <dgm:cxn modelId="{623E723C-8D97-4070-9353-3F308EB3396D}" type="presOf" srcId="{EA673784-A503-4AA4-B115-DF7F6115348B}" destId="{67737B99-9A1E-4AC6-AFF4-80103183C597}" srcOrd="0" destOrd="2" presId="urn:microsoft.com/office/officeart/2005/8/layout/hProcess10"/>
    <dgm:cxn modelId="{0027323D-467F-4211-80C6-978271A543CE}" type="presOf" srcId="{422AAFC1-2C1F-4577-8AF4-D49F26C425D1}" destId="{B1B3E56E-367D-46AF-96D3-C70FE7C693D5}" srcOrd="0" destOrd="0" presId="urn:microsoft.com/office/officeart/2005/8/layout/hProcess10"/>
    <dgm:cxn modelId="{2220FC3D-CDFB-4C1C-B28B-8124784C5158}" type="presOf" srcId="{D44685D7-0E29-4A6C-927C-C560C9B26A7B}" destId="{6D1B0868-4582-4E66-A4E4-08E22E62931E}" srcOrd="0" destOrd="2" presId="urn:microsoft.com/office/officeart/2005/8/layout/hProcess10"/>
    <dgm:cxn modelId="{C9E7FE3E-3108-40FB-8C03-65F7A778D7F4}" type="presOf" srcId="{6DF347B9-05AB-4459-BD13-CF949C3C8A14}" destId="{FA6E42F6-94D9-4B06-B7B6-43BEC90AB36B}" srcOrd="0" destOrd="0" presId="urn:microsoft.com/office/officeart/2005/8/layout/hProcess10"/>
    <dgm:cxn modelId="{407CDB5D-7EA2-42F1-8A15-37B6DAAB40AA}" srcId="{CFD9661E-E466-4D41-A2DA-C7F90CFDAA34}" destId="{888698DA-F7B1-4E08-8114-1776AA8ED6F7}" srcOrd="0" destOrd="0" parTransId="{5D8954A5-8BA7-45C7-B3F9-D9857EAE291C}" sibTransId="{AABABD63-AD2C-404C-B001-8785D1EFE6F1}"/>
    <dgm:cxn modelId="{27AD0761-5DE6-4380-A0AE-6FA324BC0165}" srcId="{C62109EB-5C2B-4F1A-A46B-8B4C9013AEE3}" destId="{A7094814-6996-43B0-A68D-BA1440C8BDE9}" srcOrd="2" destOrd="0" parTransId="{14168005-BA5F-4096-AF14-5B97D9F9EEEF}" sibTransId="{2C36DAD2-F638-4F81-B263-41E6E73EF41E}"/>
    <dgm:cxn modelId="{B880DE61-2403-47AD-A1D5-F61795E324D7}" srcId="{A7094814-6996-43B0-A68D-BA1440C8BDE9}" destId="{F9A92B5C-CF19-4DF1-8A64-9CA08F2CA889}" srcOrd="0" destOrd="0" parTransId="{87B49145-E476-4CCB-888E-F4FB9E2A0F14}" sibTransId="{1181FC52-B3CF-4775-B68C-4C01AC4834C0}"/>
    <dgm:cxn modelId="{5FD8F162-624C-489F-AB4A-4D7FFD9C2B9D}" type="presOf" srcId="{61D4896A-7230-43AA-B591-599A59890DE6}" destId="{FA6E42F6-94D9-4B06-B7B6-43BEC90AB36B}" srcOrd="0" destOrd="6" presId="urn:microsoft.com/office/officeart/2005/8/layout/hProcess10"/>
    <dgm:cxn modelId="{0FBBFC47-DC73-40BE-AA5B-1E93459C9A40}" type="presOf" srcId="{2C36DAD2-F638-4F81-B263-41E6E73EF41E}" destId="{22E2EF1C-6DCC-42E1-8079-C47D12798B1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FE33D46D-4227-4D16-861D-0E0901A370B6}" type="presOf" srcId="{FB735356-064E-43B4-B958-75E5460F32DB}" destId="{67737B99-9A1E-4AC6-AFF4-80103183C597}" srcOrd="0" destOrd="3" presId="urn:microsoft.com/office/officeart/2005/8/layout/hProcess10"/>
    <dgm:cxn modelId="{081DED6D-7F66-403A-8979-B49EAE82EA20}" srcId="{C01B2C84-5D6B-46FE-8BB1-4DD34F46CEE8}" destId="{35EAF81B-2ED2-4C1C-B343-ECE42AF0083C}" srcOrd="0" destOrd="0" parTransId="{8778AA73-A002-4202-A0F0-C3958E1735E7}" sibTransId="{5F3CF140-BA4A-445D-8A3A-A4FB4D22C08D}"/>
    <dgm:cxn modelId="{6FC59E6E-CE60-4928-9691-054E57577ACB}" srcId="{6AD4D0FC-646C-486F-BF9B-DEBD8AFBEA9E}" destId="{8564AA7F-0AED-41E0-A7A9-4213308ABD71}" srcOrd="2" destOrd="0" parTransId="{0327758D-6A67-432A-9ABF-61E5A78BEA2F}" sibTransId="{1C7F9AA8-2499-4116-99ED-70FA2073D423}"/>
    <dgm:cxn modelId="{DC9C1951-E90D-4428-9EFE-536AF887C29B}" type="presOf" srcId="{C01B2C84-5D6B-46FE-8BB1-4DD34F46CEE8}" destId="{67737B99-9A1E-4AC6-AFF4-80103183C597}" srcOrd="0" destOrd="0" presId="urn:microsoft.com/office/officeart/2005/8/layout/hProcess10"/>
    <dgm:cxn modelId="{60DA1C71-5453-4E77-BE55-5A315BE10DEE}" srcId="{6DF347B9-05AB-4459-BD13-CF949C3C8A14}" destId="{61D4896A-7230-43AA-B591-599A59890DE6}" srcOrd="5" destOrd="0" parTransId="{BCDA9D34-1AE7-4D0F-9626-81E53EF29AAC}" sibTransId="{1B5620E4-76AC-439A-997B-54514566C62D}"/>
    <dgm:cxn modelId="{0B26A552-B36A-43ED-AEA3-55572ED24D29}" type="presOf" srcId="{35EAF81B-2ED2-4C1C-B343-ECE42AF0083C}" destId="{67737B99-9A1E-4AC6-AFF4-80103183C597}" srcOrd="0" destOrd="1" presId="urn:microsoft.com/office/officeart/2005/8/layout/hProcess10"/>
    <dgm:cxn modelId="{337D7554-3E1B-493D-AD7D-0D18C3441E04}" srcId="{C62109EB-5C2B-4F1A-A46B-8B4C9013AEE3}" destId="{C01B2C84-5D6B-46FE-8BB1-4DD34F46CEE8}" srcOrd="4" destOrd="0" parTransId="{EB86941C-D4A7-45B8-BC52-EE1B5BE4F12F}" sibTransId="{FD9BE4EA-A40F-4B68-900E-4EF3B8C11A81}"/>
    <dgm:cxn modelId="{0BE71676-DC3A-4384-826B-C145FC8E86B6}" type="presOf" srcId="{C62109EB-5C2B-4F1A-A46B-8B4C9013AEE3}" destId="{609F1493-DB22-4932-BEFF-EF79A979E897}" srcOrd="0" destOrd="0" presId="urn:microsoft.com/office/officeart/2005/8/layout/hProcess10"/>
    <dgm:cxn modelId="{DF59F676-DDE2-4D0A-9772-4992C72CF3C0}" srcId="{6DF347B9-05AB-4459-BD13-CF949C3C8A14}" destId="{24B5D0CC-0202-4F63-9F53-BB56674CDAF2}" srcOrd="4" destOrd="0" parTransId="{6EE67D20-F6D6-4D29-A8CA-F862546B2313}" sibTransId="{D38ED16B-C1E5-4430-8C95-08DCAD71A571}"/>
    <dgm:cxn modelId="{5ECFBA57-1B55-4A06-8599-332F03333415}" srcId="{C62109EB-5C2B-4F1A-A46B-8B4C9013AEE3}" destId="{6AD4D0FC-646C-486F-BF9B-DEBD8AFBEA9E}" srcOrd="3" destOrd="0" parTransId="{21C0E4C4-0330-4875-BA01-51083BFDC7DC}" sibTransId="{422AAFC1-2C1F-4577-8AF4-D49F26C425D1}"/>
    <dgm:cxn modelId="{BEBF5A78-64FE-4565-9EA1-76771F77DAE1}" srcId="{CFD9661E-E466-4D41-A2DA-C7F90CFDAA34}" destId="{1281D599-E36D-49FF-B1DC-BE785EA334F1}" srcOrd="1" destOrd="0" parTransId="{7C0ACAE6-0D47-4CA6-8776-54FA93A87DDF}" sibTransId="{BC9BCD4A-5EBF-4B52-8076-D89333A9DC8F}"/>
    <dgm:cxn modelId="{9B81A37E-8F3B-4660-9BF6-BF3FC22F22CD}" srcId="{C01B2C84-5D6B-46FE-8BB1-4DD34F46CEE8}" destId="{FB735356-064E-43B4-B958-75E5460F32DB}" srcOrd="2" destOrd="0" parTransId="{71EEC0CD-3796-444D-BE05-915496FD80D8}" sibTransId="{461DE73F-846F-47CA-A3CC-F568BAB0DE5D}"/>
    <dgm:cxn modelId="{6B825280-CCDF-47CD-86AE-B98A49CF591A}" type="presOf" srcId="{422AAFC1-2C1F-4577-8AF4-D49F26C425D1}" destId="{AA75F406-2694-4212-8359-D41D0105C16E}" srcOrd="1" destOrd="0" presId="urn:microsoft.com/office/officeart/2005/8/layout/hProcess10"/>
    <dgm:cxn modelId="{1783DB84-A15E-4873-9969-C98D344A38CF}" type="presOf" srcId="{7987C506-2CDE-44E4-B4F5-C33C33D5A6D6}" destId="{975CF257-F5A2-4F77-AE0D-B4A9E4CF1874}" srcOrd="0" destOrd="2" presId="urn:microsoft.com/office/officeart/2005/8/layout/hProcess10"/>
    <dgm:cxn modelId="{6C77F185-335B-4561-A577-CC50C3937452}" srcId="{6DF347B9-05AB-4459-BD13-CF949C3C8A14}" destId="{75AF9CFA-E5EA-41C7-B733-BCCC515E0C99}" srcOrd="3" destOrd="0" parTransId="{3CEE2CE5-7F1A-4C1C-944F-F9AAAC447E80}" sibTransId="{20CD7C7A-38E6-42E7-9B7D-A0EBA79DEBEE}"/>
    <dgm:cxn modelId="{E9FA5C93-5C62-44D4-8804-5084E9861488}" type="presOf" srcId="{8564AA7F-0AED-41E0-A7A9-4213308ABD71}" destId="{6D1B0868-4582-4E66-A4E4-08E22E62931E}" srcOrd="0" destOrd="3"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411BC6A8-7166-4520-BA59-C0A7EE91D4B0}" srcId="{6DF347B9-05AB-4459-BD13-CF949C3C8A14}" destId="{AACE8F74-A6C5-43F0-867A-D1B44CE008A8}" srcOrd="1" destOrd="0" parTransId="{36FC6262-8674-43DF-89D4-53CB9168501D}" sibTransId="{138B43F3-538D-4A54-A59E-4D3C5D3642D4}"/>
    <dgm:cxn modelId="{2B5006B2-A62B-41DE-AC26-C5A008C44009}" srcId="{6DF347B9-05AB-4459-BD13-CF949C3C8A14}" destId="{2180C18D-FEE9-4539-868A-88016A2CB7E5}" srcOrd="0" destOrd="0" parTransId="{8C64319D-C016-44E0-84E3-A3726875BFE6}" sibTransId="{A4C4296A-BEC1-42CE-A882-17139BD815F4}"/>
    <dgm:cxn modelId="{29C584B4-59FF-4950-A3E2-69EEF07A219F}" srcId="{6AD4D0FC-646C-486F-BF9B-DEBD8AFBEA9E}" destId="{60464913-F8CF-4911-90B2-4E536B8B4C1B}" srcOrd="4" destOrd="0" parTransId="{1BCE5978-5DF9-4AE3-833F-55BC58AD86AB}" sibTransId="{7D4ACAEF-E0C4-438A-8DC0-EE92670E18E1}"/>
    <dgm:cxn modelId="{C14FD4B6-8FA8-4E77-9033-67E718201EED}" type="presOf" srcId="{6AD4D0FC-646C-486F-BF9B-DEBD8AFBEA9E}" destId="{6D1B0868-4582-4E66-A4E4-08E22E62931E}" srcOrd="0" destOrd="0" presId="urn:microsoft.com/office/officeart/2005/8/layout/hProcess10"/>
    <dgm:cxn modelId="{24938EB7-43F0-492C-B0EE-30B0BABB9F41}" srcId="{A7094814-6996-43B0-A68D-BA1440C8BDE9}" destId="{44647708-D3A2-4C9C-9F9F-05693CE8EBDC}" srcOrd="2" destOrd="0" parTransId="{6AC8DF2A-D799-453B-BC4E-9E606CD8910B}" sibTransId="{570D379C-26EB-41BF-879F-C87D52A72B06}"/>
    <dgm:cxn modelId="{4569DABD-E590-48D6-897B-6A2F24D8BB3F}" type="presOf" srcId="{86EE2E51-D3D6-4BFD-A17A-8E73EC134AA8}" destId="{6D1B0868-4582-4E66-A4E4-08E22E62931E}" srcOrd="0" destOrd="4" presId="urn:microsoft.com/office/officeart/2005/8/layout/hProcess10"/>
    <dgm:cxn modelId="{2ACD3ABF-19EB-42CF-9B7C-BF917C40D69F}" type="presOf" srcId="{A7094814-6996-43B0-A68D-BA1440C8BDE9}" destId="{975CF257-F5A2-4F77-AE0D-B4A9E4CF1874}" srcOrd="0" destOrd="0" presId="urn:microsoft.com/office/officeart/2005/8/layout/hProcess10"/>
    <dgm:cxn modelId="{A943BDC1-E900-4F0D-B9F5-8A67639C60BA}" type="presOf" srcId="{CFD9661E-E466-4D41-A2DA-C7F90CFDAA34}" destId="{908CB92F-5EA8-442B-99F5-E6F693D47519}" srcOrd="0" destOrd="0" presId="urn:microsoft.com/office/officeart/2005/8/layout/hProcess10"/>
    <dgm:cxn modelId="{B71AD7C3-5A7F-4A2A-9D04-02EC5A7F4053}" type="presOf" srcId="{699F0988-1992-46C3-B321-3E36FADD178E}" destId="{6D1B0868-4582-4E66-A4E4-08E22E62931E}" srcOrd="0" destOrd="1" presId="urn:microsoft.com/office/officeart/2005/8/layout/hProcess10"/>
    <dgm:cxn modelId="{04B6C6C7-0966-4767-BBB7-8EEDAE666C33}" type="presOf" srcId="{24B5D0CC-0202-4F63-9F53-BB56674CDAF2}" destId="{FA6E42F6-94D9-4B06-B7B6-43BEC90AB36B}" srcOrd="0" destOrd="5" presId="urn:microsoft.com/office/officeart/2005/8/layout/hProcess10"/>
    <dgm:cxn modelId="{4481A7CB-7D0A-4A26-A990-236F4D5ACF18}" srcId="{6AD4D0FC-646C-486F-BF9B-DEBD8AFBEA9E}" destId="{699F0988-1992-46C3-B321-3E36FADD178E}" srcOrd="0" destOrd="0" parTransId="{B04B32EB-3542-4E19-A6B0-A6768A994F2F}" sibTransId="{8D60D0C9-E7B4-48D1-8284-6B7B16F96DF9}"/>
    <dgm:cxn modelId="{E703B9CE-30B0-4F08-885E-369F70DA527A}" type="presOf" srcId="{44647708-D3A2-4C9C-9F9F-05693CE8EBDC}" destId="{975CF257-F5A2-4F77-AE0D-B4A9E4CF1874}" srcOrd="0" destOrd="3"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666427D0-80A6-47A6-9A4F-735ACA94F674}" srcId="{CFD9661E-E466-4D41-A2DA-C7F90CFDAA34}" destId="{B48EAD2E-4793-468B-8161-4C1247D8C357}" srcOrd="2" destOrd="0" parTransId="{25D8EF5C-8EF7-4CE2-BBC0-088CF92287DF}" sibTransId="{9E5F2613-F01F-40A9-B96A-0DCB9A2FABD1}"/>
    <dgm:cxn modelId="{E43A49D0-F13C-4977-99AE-3B0D065EC158}" type="presOf" srcId="{75AF9CFA-E5EA-41C7-B733-BCCC515E0C99}" destId="{FA6E42F6-94D9-4B06-B7B6-43BEC90AB36B}" srcOrd="0" destOrd="4" presId="urn:microsoft.com/office/officeart/2005/8/layout/hProcess10"/>
    <dgm:cxn modelId="{D38DAEE0-49D8-4D15-B943-256160CFD195}" type="presOf" srcId="{CF346AAC-90E6-4778-BF87-9E764E622057}" destId="{908CB92F-5EA8-442B-99F5-E6F693D47519}" srcOrd="0" destOrd="4"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C2BA66E6-7523-42B2-AA36-E9556EB2BE02}" type="presOf" srcId="{49D8FBD1-85A2-46B9-B60C-01657606DF94}" destId="{E731F7FA-CB05-4657-8649-0B0F6F1AE1B0}" srcOrd="1" destOrd="0" presId="urn:microsoft.com/office/officeart/2005/8/layout/hProcess10"/>
    <dgm:cxn modelId="{22FC28E7-85D8-45B6-8916-52DC8FF34488}" type="presOf" srcId="{F9A92B5C-CF19-4DF1-8A64-9CA08F2CA889}" destId="{975CF257-F5A2-4F77-AE0D-B4A9E4CF1874}" srcOrd="0" destOrd="1" presId="urn:microsoft.com/office/officeart/2005/8/layout/hProcess10"/>
    <dgm:cxn modelId="{B83479EA-C81C-4003-8A40-AFABCF61560A}" srcId="{6AD4D0FC-646C-486F-BF9B-DEBD8AFBEA9E}" destId="{D44685D7-0E29-4A6C-927C-C560C9B26A7B}" srcOrd="1" destOrd="0" parTransId="{FD9129E7-B97C-4782-82B9-93A5B0AE3D34}" sibTransId="{25683F0F-1B39-4DB5-9662-DB61009D1EFC}"/>
    <dgm:cxn modelId="{9967A8ED-F4D0-4A22-A6D8-E2EF4A5F2D4F}" type="presOf" srcId="{BC93E36D-F700-4375-9905-72193D372128}" destId="{E8FD12FB-2AD3-4C77-B301-F385A7060FE1}" srcOrd="0" destOrd="0" presId="urn:microsoft.com/office/officeart/2005/8/layout/hProcess10"/>
    <dgm:cxn modelId="{EC8356F1-0B06-4E35-BB34-FE4ACF36C036}" type="presOf" srcId="{1281D599-E36D-49FF-B1DC-BE785EA334F1}" destId="{908CB92F-5EA8-442B-99F5-E6F693D47519}" srcOrd="0" destOrd="2" presId="urn:microsoft.com/office/officeart/2005/8/layout/hProcess10"/>
    <dgm:cxn modelId="{438ECB2F-3FB8-4597-827A-1543F953AEDC}" type="presParOf" srcId="{609F1493-DB22-4932-BEFF-EF79A979E897}" destId="{61C959EE-52C2-4E53-8E34-9880D7BE1143}" srcOrd="0" destOrd="0" presId="urn:microsoft.com/office/officeart/2005/8/layout/hProcess10"/>
    <dgm:cxn modelId="{97AA72B6-54BB-4BBC-BBD8-83F38DD94102}" type="presParOf" srcId="{61C959EE-52C2-4E53-8E34-9880D7BE1143}" destId="{BB29AAD2-8325-493E-98FF-E32B9B8001FE}" srcOrd="0" destOrd="0" presId="urn:microsoft.com/office/officeart/2005/8/layout/hProcess10"/>
    <dgm:cxn modelId="{67079BDA-8A42-4159-9E16-E581B134F9B6}" type="presParOf" srcId="{61C959EE-52C2-4E53-8E34-9880D7BE1143}" destId="{908CB92F-5EA8-442B-99F5-E6F693D47519}" srcOrd="1" destOrd="0" presId="urn:microsoft.com/office/officeart/2005/8/layout/hProcess10"/>
    <dgm:cxn modelId="{E3CF53B1-DE4B-4C17-AE40-291F570191E4}" type="presParOf" srcId="{609F1493-DB22-4932-BEFF-EF79A979E897}" destId="{BBFB2A25-0F4B-4BFE-B814-AB7316EAC8B7}" srcOrd="1" destOrd="0" presId="urn:microsoft.com/office/officeart/2005/8/layout/hProcess10"/>
    <dgm:cxn modelId="{868D2C7F-F2B5-4B16-B3BD-E4E328B0F484}" type="presParOf" srcId="{BBFB2A25-0F4B-4BFE-B814-AB7316EAC8B7}" destId="{E731F7FA-CB05-4657-8649-0B0F6F1AE1B0}" srcOrd="0" destOrd="0" presId="urn:microsoft.com/office/officeart/2005/8/layout/hProcess10"/>
    <dgm:cxn modelId="{D6228405-CAEF-4FB4-9F8E-88530BF73F79}" type="presParOf" srcId="{609F1493-DB22-4932-BEFF-EF79A979E897}" destId="{2FA8CF50-F6ED-4F41-935F-8F5A0970CC49}" srcOrd="2" destOrd="0" presId="urn:microsoft.com/office/officeart/2005/8/layout/hProcess10"/>
    <dgm:cxn modelId="{E84D20E3-F568-4681-A7FF-64162EFA19F0}" type="presParOf" srcId="{2FA8CF50-F6ED-4F41-935F-8F5A0970CC49}" destId="{CC3C3F98-2E6A-4969-A79D-F74B7252E040}" srcOrd="0" destOrd="0" presId="urn:microsoft.com/office/officeart/2005/8/layout/hProcess10"/>
    <dgm:cxn modelId="{57E70D6E-A609-4D75-87B6-8BD704A32DBB}" type="presParOf" srcId="{2FA8CF50-F6ED-4F41-935F-8F5A0970CC49}" destId="{FA6E42F6-94D9-4B06-B7B6-43BEC90AB36B}" srcOrd="1" destOrd="0" presId="urn:microsoft.com/office/officeart/2005/8/layout/hProcess10"/>
    <dgm:cxn modelId="{5687F54C-5CBD-4721-A17C-1F242E995534}" type="presParOf" srcId="{609F1493-DB22-4932-BEFF-EF79A979E897}" destId="{E8FD12FB-2AD3-4C77-B301-F385A7060FE1}" srcOrd="3" destOrd="0" presId="urn:microsoft.com/office/officeart/2005/8/layout/hProcess10"/>
    <dgm:cxn modelId="{3CCAF487-A953-4B17-89F3-744125BF5173}" type="presParOf" srcId="{E8FD12FB-2AD3-4C77-B301-F385A7060FE1}" destId="{538C8548-D911-4CCC-8972-2C2ACD0101D4}" srcOrd="0" destOrd="0" presId="urn:microsoft.com/office/officeart/2005/8/layout/hProcess10"/>
    <dgm:cxn modelId="{ADF1F692-EE6B-4C92-8219-26A1977E6547}" type="presParOf" srcId="{609F1493-DB22-4932-BEFF-EF79A979E897}" destId="{4FEC386B-3FB5-4B60-92EC-E3C58D006AF3}" srcOrd="4" destOrd="0" presId="urn:microsoft.com/office/officeart/2005/8/layout/hProcess10"/>
    <dgm:cxn modelId="{4D5AD4A6-027A-4FD2-BC8A-F63E98AD04FE}" type="presParOf" srcId="{4FEC386B-3FB5-4B60-92EC-E3C58D006AF3}" destId="{259946B3-D25B-4A3C-9607-6E534306D61E}" srcOrd="0" destOrd="0" presId="urn:microsoft.com/office/officeart/2005/8/layout/hProcess10"/>
    <dgm:cxn modelId="{37983128-28C2-4E9F-8532-AF346E455736}" type="presParOf" srcId="{4FEC386B-3FB5-4B60-92EC-E3C58D006AF3}" destId="{975CF257-F5A2-4F77-AE0D-B4A9E4CF1874}" srcOrd="1" destOrd="0" presId="urn:microsoft.com/office/officeart/2005/8/layout/hProcess10"/>
    <dgm:cxn modelId="{F252BA44-83CE-4975-8C72-391D1FD93687}" type="presParOf" srcId="{609F1493-DB22-4932-BEFF-EF79A979E897}" destId="{D3AD787B-03EF-4384-96FC-FBC6FA0E19ED}" srcOrd="5" destOrd="0" presId="urn:microsoft.com/office/officeart/2005/8/layout/hProcess10"/>
    <dgm:cxn modelId="{2B3683E9-C171-4B68-B5B9-DC9298CB3868}" type="presParOf" srcId="{D3AD787B-03EF-4384-96FC-FBC6FA0E19ED}" destId="{22E2EF1C-6DCC-42E1-8079-C47D12798B10}" srcOrd="0" destOrd="0" presId="urn:microsoft.com/office/officeart/2005/8/layout/hProcess10"/>
    <dgm:cxn modelId="{D3E188C2-9663-4BE9-B368-0874708C388E}" type="presParOf" srcId="{609F1493-DB22-4932-BEFF-EF79A979E897}" destId="{5D9971B6-BF10-4E53-A116-9974856BC5DF}" srcOrd="6" destOrd="0" presId="urn:microsoft.com/office/officeart/2005/8/layout/hProcess10"/>
    <dgm:cxn modelId="{01C86575-8B02-411C-9C18-704115E712C8}" type="presParOf" srcId="{5D9971B6-BF10-4E53-A116-9974856BC5DF}" destId="{99C03321-AD35-4BBC-BC02-B81DD25EF5FE}" srcOrd="0" destOrd="0" presId="urn:microsoft.com/office/officeart/2005/8/layout/hProcess10"/>
    <dgm:cxn modelId="{11086628-B2A3-4264-9492-AD92EDCE3FF1}" type="presParOf" srcId="{5D9971B6-BF10-4E53-A116-9974856BC5DF}" destId="{6D1B0868-4582-4E66-A4E4-08E22E62931E}" srcOrd="1" destOrd="0" presId="urn:microsoft.com/office/officeart/2005/8/layout/hProcess10"/>
    <dgm:cxn modelId="{0FDB0764-8CD1-4A1C-AC65-895461665C17}" type="presParOf" srcId="{609F1493-DB22-4932-BEFF-EF79A979E897}" destId="{B1B3E56E-367D-46AF-96D3-C70FE7C693D5}" srcOrd="7" destOrd="0" presId="urn:microsoft.com/office/officeart/2005/8/layout/hProcess10"/>
    <dgm:cxn modelId="{C19A5FAC-DC75-4511-A724-1DB640B3C02D}" type="presParOf" srcId="{B1B3E56E-367D-46AF-96D3-C70FE7C693D5}" destId="{AA75F406-2694-4212-8359-D41D0105C16E}" srcOrd="0" destOrd="0" presId="urn:microsoft.com/office/officeart/2005/8/layout/hProcess10"/>
    <dgm:cxn modelId="{7C85C73A-68C8-453F-A883-8CDBFEE79D13}" type="presParOf" srcId="{609F1493-DB22-4932-BEFF-EF79A979E897}" destId="{C0D397DC-19A0-4918-BA22-5E342E87F459}" srcOrd="8" destOrd="0" presId="urn:microsoft.com/office/officeart/2005/8/layout/hProcess10"/>
    <dgm:cxn modelId="{4693723B-08D0-4845-BAEE-310240C947DC}" type="presParOf" srcId="{C0D397DC-19A0-4918-BA22-5E342E87F459}" destId="{EBF4C65E-5E49-4394-A97A-341AC7DFD438}" srcOrd="0" destOrd="0" presId="urn:microsoft.com/office/officeart/2005/8/layout/hProcess10"/>
    <dgm:cxn modelId="{6AA12EF5-2FEC-4765-ACB4-1980BBE68992}"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7145" y="279706"/>
          <a:ext cx="1670447" cy="1670447"/>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27411" y="1561681"/>
          <a:ext cx="1670447" cy="1670447"/>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76337" y="1610607"/>
        <a:ext cx="1572595" cy="1572595"/>
      </dsp:txXfrm>
    </dsp:sp>
    <dsp:sp modelId="{BBFB2A25-0F4B-4BFE-B814-AB7316EAC8B7}">
      <dsp:nvSpPr>
        <dsp:cNvPr id="0" name=""/>
        <dsp:cNvSpPr/>
      </dsp:nvSpPr>
      <dsp:spPr>
        <a:xfrm>
          <a:off x="1999357" y="914237"/>
          <a:ext cx="321765" cy="40138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1999357" y="994514"/>
        <a:ext cx="225236" cy="240831"/>
      </dsp:txXfrm>
    </dsp:sp>
    <dsp:sp modelId="{CC3C3F98-2E6A-4969-A79D-F74B7252E040}">
      <dsp:nvSpPr>
        <dsp:cNvPr id="0" name=""/>
        <dsp:cNvSpPr/>
      </dsp:nvSpPr>
      <dsp:spPr>
        <a:xfrm>
          <a:off x="2596921" y="279706"/>
          <a:ext cx="1670447" cy="1670447"/>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817187" y="1561681"/>
          <a:ext cx="1670447" cy="1670447"/>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866113" y="1610607"/>
        <a:ext cx="1572595" cy="1572595"/>
      </dsp:txXfrm>
    </dsp:sp>
    <dsp:sp modelId="{E8FD12FB-2AD3-4C77-B301-F385A7060FE1}">
      <dsp:nvSpPr>
        <dsp:cNvPr id="0" name=""/>
        <dsp:cNvSpPr/>
      </dsp:nvSpPr>
      <dsp:spPr>
        <a:xfrm>
          <a:off x="4589133" y="914237"/>
          <a:ext cx="321765" cy="40138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4589133" y="994514"/>
        <a:ext cx="225236" cy="240831"/>
      </dsp:txXfrm>
    </dsp:sp>
    <dsp:sp modelId="{259946B3-D25B-4A3C-9607-6E534306D61E}">
      <dsp:nvSpPr>
        <dsp:cNvPr id="0" name=""/>
        <dsp:cNvSpPr/>
      </dsp:nvSpPr>
      <dsp:spPr>
        <a:xfrm>
          <a:off x="5186697" y="279706"/>
          <a:ext cx="1670447" cy="1670447"/>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406963" y="1561681"/>
          <a:ext cx="1670447" cy="1670447"/>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455889" y="1610607"/>
        <a:ext cx="1572595" cy="1572595"/>
      </dsp:txXfrm>
    </dsp:sp>
    <dsp:sp modelId="{D3AD787B-03EF-4384-96FC-FBC6FA0E19ED}">
      <dsp:nvSpPr>
        <dsp:cNvPr id="0" name=""/>
        <dsp:cNvSpPr/>
      </dsp:nvSpPr>
      <dsp:spPr>
        <a:xfrm>
          <a:off x="7178909" y="914237"/>
          <a:ext cx="321765" cy="40138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7178909" y="994514"/>
        <a:ext cx="225236" cy="240831"/>
      </dsp:txXfrm>
    </dsp:sp>
    <dsp:sp modelId="{99C03321-AD35-4BBC-BC02-B81DD25EF5FE}">
      <dsp:nvSpPr>
        <dsp:cNvPr id="0" name=""/>
        <dsp:cNvSpPr/>
      </dsp:nvSpPr>
      <dsp:spPr>
        <a:xfrm>
          <a:off x="7776473" y="279706"/>
          <a:ext cx="1670447" cy="1670447"/>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7996756" y="1561681"/>
          <a:ext cx="1670447" cy="1670447"/>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8045682" y="1610607"/>
        <a:ext cx="1572595" cy="1572595"/>
      </dsp:txXfrm>
    </dsp:sp>
    <dsp:sp modelId="{B1B3E56E-367D-46AF-96D3-C70FE7C693D5}">
      <dsp:nvSpPr>
        <dsp:cNvPr id="0" name=""/>
        <dsp:cNvSpPr/>
      </dsp:nvSpPr>
      <dsp:spPr>
        <a:xfrm>
          <a:off x="9768685" y="914237"/>
          <a:ext cx="321765" cy="40138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9768685" y="994514"/>
        <a:ext cx="225236" cy="240831"/>
      </dsp:txXfrm>
    </dsp:sp>
    <dsp:sp modelId="{EBF4C65E-5E49-4394-A97A-341AC7DFD438}">
      <dsp:nvSpPr>
        <dsp:cNvPr id="0" name=""/>
        <dsp:cNvSpPr/>
      </dsp:nvSpPr>
      <dsp:spPr>
        <a:xfrm>
          <a:off x="10366249" y="279706"/>
          <a:ext cx="1670447" cy="1670447"/>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586532" y="1561681"/>
          <a:ext cx="1670447" cy="1670447"/>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635458" y="1610607"/>
        <a:ext cx="1572595" cy="1572595"/>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Colors" Target="../diagrams/colors1.xml"/><Relationship Id="rId11" Type="http://schemas.openxmlformats.org/officeDocument/2006/relationships/image" Target="../media/image8.jpeg"/><Relationship Id="rId5" Type="http://schemas.openxmlformats.org/officeDocument/2006/relationships/diagramQuickStyle" Target="../diagrams/quickStyle1.xml"/><Relationship Id="rId10" Type="http://schemas.openxmlformats.org/officeDocument/2006/relationships/image" Target="../media/image7.png"/><Relationship Id="rId4" Type="http://schemas.openxmlformats.org/officeDocument/2006/relationships/diagramLayout" Target="../diagrams/layout1.xml"/><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8</xdr:col>
      <xdr:colOff>542924</xdr:colOff>
      <xdr:row>16</xdr:row>
      <xdr:rowOff>9525</xdr:rowOff>
    </xdr:from>
    <xdr:to>
      <xdr:col>14</xdr:col>
      <xdr:colOff>996949</xdr:colOff>
      <xdr:row>32</xdr:row>
      <xdr:rowOff>200024</xdr:rowOff>
    </xdr:to>
    <xdr:graphicFrame macro="">
      <xdr:nvGraphicFramePr>
        <xdr:cNvPr id="2" name="Gráfico 1">
          <a:extLst>
            <a:ext uri="{FF2B5EF4-FFF2-40B4-BE49-F238E27FC236}">
              <a16:creationId xmlns:a16="http://schemas.microsoft.com/office/drawing/2014/main" id="{73B7B759-4F7B-4899-8E76-01B3926E4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36</xdr:row>
      <xdr:rowOff>25854</xdr:rowOff>
    </xdr:from>
    <xdr:to>
      <xdr:col>14</xdr:col>
      <xdr:colOff>304800</xdr:colOff>
      <xdr:row>50</xdr:row>
      <xdr:rowOff>38101</xdr:rowOff>
    </xdr:to>
    <xdr:graphicFrame macro="">
      <xdr:nvGraphicFramePr>
        <xdr:cNvPr id="3" name="Gráfico 2">
          <a:extLst>
            <a:ext uri="{FF2B5EF4-FFF2-40B4-BE49-F238E27FC236}">
              <a16:creationId xmlns:a16="http://schemas.microsoft.com/office/drawing/2014/main" id="{2F8A6C7B-34A5-443D-A15F-8E73E7EE5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193411</xdr:colOff>
      <xdr:row>65</xdr:row>
      <xdr:rowOff>256646</xdr:rowOff>
    </xdr:from>
    <xdr:to>
      <xdr:col>13</xdr:col>
      <xdr:colOff>634397</xdr:colOff>
      <xdr:row>89</xdr:row>
      <xdr:rowOff>120389</xdr:rowOff>
    </xdr:to>
    <xdr:graphicFrame macro="">
      <xdr:nvGraphicFramePr>
        <xdr:cNvPr id="5" name="Diagrama 4">
          <a:extLst>
            <a:ext uri="{FF2B5EF4-FFF2-40B4-BE49-F238E27FC236}">
              <a16:creationId xmlns:a16="http://schemas.microsoft.com/office/drawing/2014/main" id="{8E7C1212-D256-4732-911D-D8532E57440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4</xdr:col>
      <xdr:colOff>1116541</xdr:colOff>
      <xdr:row>89</xdr:row>
      <xdr:rowOff>182165</xdr:rowOff>
    </xdr:from>
    <xdr:to>
      <xdr:col>13</xdr:col>
      <xdr:colOff>551656</xdr:colOff>
      <xdr:row>107</xdr:row>
      <xdr:rowOff>174625</xdr:rowOff>
    </xdr:to>
    <xdr:graphicFrame macro="">
      <xdr:nvGraphicFramePr>
        <xdr:cNvPr id="6" name="Gráfico 5">
          <a:extLst>
            <a:ext uri="{FF2B5EF4-FFF2-40B4-BE49-F238E27FC236}">
              <a16:creationId xmlns:a16="http://schemas.microsoft.com/office/drawing/2014/main" id="{183C74EC-5008-4F97-81F3-052206734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6</xdr:col>
      <xdr:colOff>23815</xdr:colOff>
      <xdr:row>53</xdr:row>
      <xdr:rowOff>107156</xdr:rowOff>
    </xdr:from>
    <xdr:to>
      <xdr:col>13</xdr:col>
      <xdr:colOff>220668</xdr:colOff>
      <xdr:row>67</xdr:row>
      <xdr:rowOff>35638</xdr:rowOff>
    </xdr:to>
    <xdr:pic>
      <xdr:nvPicPr>
        <xdr:cNvPr id="8" name="Imagen 7">
          <a:extLst>
            <a:ext uri="{FF2B5EF4-FFF2-40B4-BE49-F238E27FC236}">
              <a16:creationId xmlns:a16="http://schemas.microsoft.com/office/drawing/2014/main" id="{DC75EDD9-BB1F-4FAF-A364-72DB200A58F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93596" y="12453937"/>
          <a:ext cx="5857877" cy="3595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142875</xdr:rowOff>
    </xdr:from>
    <xdr:to>
      <xdr:col>3</xdr:col>
      <xdr:colOff>0</xdr:colOff>
      <xdr:row>7</xdr:row>
      <xdr:rowOff>47625</xdr:rowOff>
    </xdr:to>
    <xdr:pic>
      <xdr:nvPicPr>
        <xdr:cNvPr id="9" name="Imagen 8">
          <a:extLst>
            <a:ext uri="{FF2B5EF4-FFF2-40B4-BE49-F238E27FC236}">
              <a16:creationId xmlns:a16="http://schemas.microsoft.com/office/drawing/2014/main" id="{4D822940-BD82-4C39-B2B6-E7E9310EEBF6}"/>
            </a:ext>
          </a:extLst>
        </xdr:cNvPr>
        <xdr:cNvPicPr>
          <a:picLocks noChangeAspect="1"/>
        </xdr:cNvPicPr>
      </xdr:nvPicPr>
      <xdr:blipFill>
        <a:blip xmlns:r="http://schemas.openxmlformats.org/officeDocument/2006/relationships" r:embed="rId10"/>
        <a:stretch>
          <a:fillRect/>
        </a:stretch>
      </xdr:blipFill>
      <xdr:spPr>
        <a:xfrm>
          <a:off x="781050" y="533400"/>
          <a:ext cx="2581275" cy="857250"/>
        </a:xfrm>
        <a:prstGeom prst="rect">
          <a:avLst/>
        </a:prstGeom>
      </xdr:spPr>
    </xdr:pic>
    <xdr:clientData/>
  </xdr:twoCellAnchor>
  <xdr:twoCellAnchor editAs="oneCell">
    <xdr:from>
      <xdr:col>13</xdr:col>
      <xdr:colOff>333376</xdr:colOff>
      <xdr:row>1</xdr:row>
      <xdr:rowOff>28576</xdr:rowOff>
    </xdr:from>
    <xdr:to>
      <xdr:col>14</xdr:col>
      <xdr:colOff>838200</xdr:colOff>
      <xdr:row>8</xdr:row>
      <xdr:rowOff>173664</xdr:rowOff>
    </xdr:to>
    <xdr:pic>
      <xdr:nvPicPr>
        <xdr:cNvPr id="10" name="Imagen 9" descr="mastic - Intelligent Training">
          <a:extLst>
            <a:ext uri="{FF2B5EF4-FFF2-40B4-BE49-F238E27FC236}">
              <a16:creationId xmlns:a16="http://schemas.microsoft.com/office/drawing/2014/main" id="{C67F38FD-C4FC-400D-BC71-460F9A3EB83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439651" y="228601"/>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11908</xdr:colOff>
      <xdr:row>3</xdr:row>
      <xdr:rowOff>90486</xdr:rowOff>
    </xdr:from>
    <xdr:to>
      <xdr:col>2</xdr:col>
      <xdr:colOff>1056804</xdr:colOff>
      <xdr:row>6</xdr:row>
      <xdr:rowOff>107155</xdr:rowOff>
    </xdr:to>
    <xdr:pic>
      <xdr:nvPicPr>
        <xdr:cNvPr id="4" name="Imagen 3">
          <a:extLst>
            <a:ext uri="{FF2B5EF4-FFF2-40B4-BE49-F238E27FC236}">
              <a16:creationId xmlns:a16="http://schemas.microsoft.com/office/drawing/2014/main" id="{7F20B9F4-E8E5-4FED-8812-DC7074DD5151}"/>
            </a:ext>
          </a:extLst>
        </xdr:cNvPr>
        <xdr:cNvPicPr>
          <a:picLocks noChangeAspect="1"/>
        </xdr:cNvPicPr>
      </xdr:nvPicPr>
      <xdr:blipFill>
        <a:blip xmlns:r="http://schemas.openxmlformats.org/officeDocument/2006/relationships" r:embed="rId1"/>
        <a:stretch>
          <a:fillRect/>
        </a:stretch>
      </xdr:blipFill>
      <xdr:spPr>
        <a:xfrm>
          <a:off x="773908" y="673892"/>
          <a:ext cx="1806896" cy="600076"/>
        </a:xfrm>
        <a:prstGeom prst="rect">
          <a:avLst/>
        </a:prstGeom>
      </xdr:spPr>
    </xdr:pic>
    <xdr:clientData/>
  </xdr:twoCellAnchor>
  <xdr:twoCellAnchor editAs="oneCell">
    <xdr:from>
      <xdr:col>14</xdr:col>
      <xdr:colOff>1097755</xdr:colOff>
      <xdr:row>1</xdr:row>
      <xdr:rowOff>35720</xdr:rowOff>
    </xdr:from>
    <xdr:to>
      <xdr:col>15</xdr:col>
      <xdr:colOff>1064416</xdr:colOff>
      <xdr:row>8</xdr:row>
      <xdr:rowOff>168901</xdr:rowOff>
    </xdr:to>
    <xdr:pic>
      <xdr:nvPicPr>
        <xdr:cNvPr id="5" name="Imagen 4" descr="mastic - Intelligent Training">
          <a:extLst>
            <a:ext uri="{FF2B5EF4-FFF2-40B4-BE49-F238E27FC236}">
              <a16:creationId xmlns:a16="http://schemas.microsoft.com/office/drawing/2014/main" id="{091FF7C1-1DA6-44C2-8C2E-AE3EDBD980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99130" y="238126"/>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3</xdr:row>
      <xdr:rowOff>88009</xdr:rowOff>
    </xdr:from>
    <xdr:to>
      <xdr:col>1</xdr:col>
      <xdr:colOff>1866900</xdr:colOff>
      <xdr:row>6</xdr:row>
      <xdr:rowOff>133349</xdr:rowOff>
    </xdr:to>
    <xdr:pic>
      <xdr:nvPicPr>
        <xdr:cNvPr id="6" name="Imagen 5">
          <a:extLst>
            <a:ext uri="{FF2B5EF4-FFF2-40B4-BE49-F238E27FC236}">
              <a16:creationId xmlns:a16="http://schemas.microsoft.com/office/drawing/2014/main" id="{2DA18A42-D1CD-46F1-9298-10A9409FBF88}"/>
            </a:ext>
          </a:extLst>
        </xdr:cNvPr>
        <xdr:cNvPicPr>
          <a:picLocks noChangeAspect="1"/>
        </xdr:cNvPicPr>
      </xdr:nvPicPr>
      <xdr:blipFill>
        <a:blip xmlns:r="http://schemas.openxmlformats.org/officeDocument/2006/relationships" r:embed="rId1"/>
        <a:stretch>
          <a:fillRect/>
        </a:stretch>
      </xdr:blipFill>
      <xdr:spPr>
        <a:xfrm>
          <a:off x="771525" y="669034"/>
          <a:ext cx="1857375" cy="616840"/>
        </a:xfrm>
        <a:prstGeom prst="rect">
          <a:avLst/>
        </a:prstGeom>
      </xdr:spPr>
    </xdr:pic>
    <xdr:clientData/>
  </xdr:twoCellAnchor>
  <xdr:twoCellAnchor editAs="oneCell">
    <xdr:from>
      <xdr:col>4</xdr:col>
      <xdr:colOff>285751</xdr:colOff>
      <xdr:row>1</xdr:row>
      <xdr:rowOff>19050</xdr:rowOff>
    </xdr:from>
    <xdr:to>
      <xdr:col>6</xdr:col>
      <xdr:colOff>466725</xdr:colOff>
      <xdr:row>8</xdr:row>
      <xdr:rowOff>164138</xdr:rowOff>
    </xdr:to>
    <xdr:pic>
      <xdr:nvPicPr>
        <xdr:cNvPr id="7" name="Imagen 6" descr="mastic - Intelligent Training">
          <a:extLst>
            <a:ext uri="{FF2B5EF4-FFF2-40B4-BE49-F238E27FC236}">
              <a16:creationId xmlns:a16="http://schemas.microsoft.com/office/drawing/2014/main" id="{4FD4FC4E-EBF5-4240-AD4C-2418DE6651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1" y="219075"/>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13608</xdr:colOff>
      <xdr:row>2</xdr:row>
      <xdr:rowOff>127907</xdr:rowOff>
    </xdr:from>
    <xdr:to>
      <xdr:col>2</xdr:col>
      <xdr:colOff>1932216</xdr:colOff>
      <xdr:row>6</xdr:row>
      <xdr:rowOff>168728</xdr:rowOff>
    </xdr:to>
    <xdr:pic>
      <xdr:nvPicPr>
        <xdr:cNvPr id="4" name="Imagen 3">
          <a:extLst>
            <a:ext uri="{FF2B5EF4-FFF2-40B4-BE49-F238E27FC236}">
              <a16:creationId xmlns:a16="http://schemas.microsoft.com/office/drawing/2014/main" id="{7CB47D10-CDE5-497F-8014-1620E91F6768}"/>
            </a:ext>
          </a:extLst>
        </xdr:cNvPr>
        <xdr:cNvPicPr>
          <a:picLocks noChangeAspect="1"/>
        </xdr:cNvPicPr>
      </xdr:nvPicPr>
      <xdr:blipFill>
        <a:blip xmlns:r="http://schemas.openxmlformats.org/officeDocument/2006/relationships" r:embed="rId1"/>
        <a:stretch>
          <a:fillRect/>
        </a:stretch>
      </xdr:blipFill>
      <xdr:spPr>
        <a:xfrm>
          <a:off x="462644" y="536121"/>
          <a:ext cx="3116036" cy="857250"/>
        </a:xfrm>
        <a:prstGeom prst="rect">
          <a:avLst/>
        </a:prstGeom>
      </xdr:spPr>
    </xdr:pic>
    <xdr:clientData/>
  </xdr:twoCellAnchor>
  <xdr:twoCellAnchor editAs="oneCell">
    <xdr:from>
      <xdr:col>11</xdr:col>
      <xdr:colOff>1507670</xdr:colOff>
      <xdr:row>1</xdr:row>
      <xdr:rowOff>13607</xdr:rowOff>
    </xdr:from>
    <xdr:to>
      <xdr:col>20</xdr:col>
      <xdr:colOff>425901</xdr:colOff>
      <xdr:row>8</xdr:row>
      <xdr:rowOff>180269</xdr:rowOff>
    </xdr:to>
    <xdr:pic>
      <xdr:nvPicPr>
        <xdr:cNvPr id="5" name="Imagen 4" descr="mastic - Intelligent Training">
          <a:extLst>
            <a:ext uri="{FF2B5EF4-FFF2-40B4-BE49-F238E27FC236}">
              <a16:creationId xmlns:a16="http://schemas.microsoft.com/office/drawing/2014/main" id="{26675DF7-6DA5-4836-A441-829B7260B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35849" y="217714"/>
          <a:ext cx="1830160" cy="159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73477</xdr:rowOff>
    </xdr:from>
    <xdr:to>
      <xdr:col>2</xdr:col>
      <xdr:colOff>2365</xdr:colOff>
      <xdr:row>6</xdr:row>
      <xdr:rowOff>40822</xdr:rowOff>
    </xdr:to>
    <xdr:pic>
      <xdr:nvPicPr>
        <xdr:cNvPr id="6" name="Imagen 5">
          <a:extLst>
            <a:ext uri="{FF2B5EF4-FFF2-40B4-BE49-F238E27FC236}">
              <a16:creationId xmlns:a16="http://schemas.microsoft.com/office/drawing/2014/main" id="{BD27367A-673F-4251-8F38-473FD6C84106}"/>
            </a:ext>
          </a:extLst>
        </xdr:cNvPr>
        <xdr:cNvPicPr>
          <a:picLocks noChangeAspect="1"/>
        </xdr:cNvPicPr>
      </xdr:nvPicPr>
      <xdr:blipFill>
        <a:blip xmlns:r="http://schemas.openxmlformats.org/officeDocument/2006/relationships" r:embed="rId1"/>
        <a:stretch>
          <a:fillRect/>
        </a:stretch>
      </xdr:blipFill>
      <xdr:spPr>
        <a:xfrm>
          <a:off x="0" y="468084"/>
          <a:ext cx="2237111" cy="742952"/>
        </a:xfrm>
        <a:prstGeom prst="rect">
          <a:avLst/>
        </a:prstGeom>
      </xdr:spPr>
    </xdr:pic>
    <xdr:clientData/>
  </xdr:twoCellAnchor>
  <xdr:twoCellAnchor editAs="oneCell">
    <xdr:from>
      <xdr:col>11</xdr:col>
      <xdr:colOff>949780</xdr:colOff>
      <xdr:row>1</xdr:row>
      <xdr:rowOff>40821</xdr:rowOff>
    </xdr:from>
    <xdr:to>
      <xdr:col>16</xdr:col>
      <xdr:colOff>180974</xdr:colOff>
      <xdr:row>8</xdr:row>
      <xdr:rowOff>172302</xdr:rowOff>
    </xdr:to>
    <xdr:pic>
      <xdr:nvPicPr>
        <xdr:cNvPr id="7" name="Imagen 6" descr="mastic - Intelligent Training">
          <a:extLst>
            <a:ext uri="{FF2B5EF4-FFF2-40B4-BE49-F238E27FC236}">
              <a16:creationId xmlns:a16="http://schemas.microsoft.com/office/drawing/2014/main" id="{2AA027B7-A42B-4DE6-8761-052DD603C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01709" y="244928"/>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6</xdr:row>
      <xdr:rowOff>114299</xdr:rowOff>
    </xdr:from>
    <xdr:to>
      <xdr:col>1</xdr:col>
      <xdr:colOff>982984</xdr:colOff>
      <xdr:row>10</xdr:row>
      <xdr:rowOff>85725</xdr:rowOff>
    </xdr:to>
    <xdr:pic>
      <xdr:nvPicPr>
        <xdr:cNvPr id="4" name="Imagen 3">
          <a:extLst>
            <a:ext uri="{FF2B5EF4-FFF2-40B4-BE49-F238E27FC236}">
              <a16:creationId xmlns:a16="http://schemas.microsoft.com/office/drawing/2014/main" id="{1D30514B-9312-41C4-B3A9-A64756806F5C}"/>
            </a:ext>
          </a:extLst>
        </xdr:cNvPr>
        <xdr:cNvPicPr>
          <a:picLocks noChangeAspect="1"/>
        </xdr:cNvPicPr>
      </xdr:nvPicPr>
      <xdr:blipFill>
        <a:blip xmlns:r="http://schemas.openxmlformats.org/officeDocument/2006/relationships" r:embed="rId1"/>
        <a:stretch>
          <a:fillRect/>
        </a:stretch>
      </xdr:blipFill>
      <xdr:spPr>
        <a:xfrm>
          <a:off x="1" y="304799"/>
          <a:ext cx="2237108" cy="742951"/>
        </a:xfrm>
        <a:prstGeom prst="rect">
          <a:avLst/>
        </a:prstGeom>
      </xdr:spPr>
    </xdr:pic>
    <xdr:clientData/>
  </xdr:twoCellAnchor>
  <xdr:twoCellAnchor editAs="oneCell">
    <xdr:from>
      <xdr:col>10</xdr:col>
      <xdr:colOff>1117600</xdr:colOff>
      <xdr:row>5</xdr:row>
      <xdr:rowOff>15875</xdr:rowOff>
    </xdr:from>
    <xdr:to>
      <xdr:col>13</xdr:col>
      <xdr:colOff>203199</xdr:colOff>
      <xdr:row>13</xdr:row>
      <xdr:rowOff>159605</xdr:rowOff>
    </xdr:to>
    <xdr:pic>
      <xdr:nvPicPr>
        <xdr:cNvPr id="5" name="Imagen 4" descr="mastic - Intelligent Training">
          <a:extLst>
            <a:ext uri="{FF2B5EF4-FFF2-40B4-BE49-F238E27FC236}">
              <a16:creationId xmlns:a16="http://schemas.microsoft.com/office/drawing/2014/main" id="{26803DC4-538C-4A82-BF2F-AF74B1110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78850" y="15875"/>
          <a:ext cx="1930399" cy="1689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114299</xdr:rowOff>
    </xdr:from>
    <xdr:to>
      <xdr:col>1</xdr:col>
      <xdr:colOff>1230787</xdr:colOff>
      <xdr:row>5</xdr:row>
      <xdr:rowOff>149679</xdr:rowOff>
    </xdr:to>
    <xdr:pic>
      <xdr:nvPicPr>
        <xdr:cNvPr id="5" name="Imagen 4">
          <a:extLst>
            <a:ext uri="{FF2B5EF4-FFF2-40B4-BE49-F238E27FC236}">
              <a16:creationId xmlns:a16="http://schemas.microsoft.com/office/drawing/2014/main" id="{EC84D334-7D2A-4AAD-A41C-E44B8CB1C0F4}"/>
            </a:ext>
          </a:extLst>
        </xdr:cNvPr>
        <xdr:cNvPicPr>
          <a:picLocks noChangeAspect="1"/>
        </xdr:cNvPicPr>
      </xdr:nvPicPr>
      <xdr:blipFill>
        <a:blip xmlns:r="http://schemas.openxmlformats.org/officeDocument/2006/relationships" r:embed="rId1"/>
        <a:stretch>
          <a:fillRect/>
        </a:stretch>
      </xdr:blipFill>
      <xdr:spPr>
        <a:xfrm>
          <a:off x="1" y="304799"/>
          <a:ext cx="2401000" cy="797380"/>
        </a:xfrm>
        <a:prstGeom prst="rect">
          <a:avLst/>
        </a:prstGeom>
      </xdr:spPr>
    </xdr:pic>
    <xdr:clientData/>
  </xdr:twoCellAnchor>
  <xdr:twoCellAnchor editAs="oneCell">
    <xdr:from>
      <xdr:col>13</xdr:col>
      <xdr:colOff>51706</xdr:colOff>
      <xdr:row>0</xdr:row>
      <xdr:rowOff>0</xdr:rowOff>
    </xdr:from>
    <xdr:to>
      <xdr:col>14</xdr:col>
      <xdr:colOff>40818</xdr:colOff>
      <xdr:row>8</xdr:row>
      <xdr:rowOff>130412</xdr:rowOff>
    </xdr:to>
    <xdr:pic>
      <xdr:nvPicPr>
        <xdr:cNvPr id="6" name="Imagen 5" descr="mastic - Intelligent Training">
          <a:extLst>
            <a:ext uri="{FF2B5EF4-FFF2-40B4-BE49-F238E27FC236}">
              <a16:creationId xmlns:a16="http://schemas.microsoft.com/office/drawing/2014/main" id="{AA724AE0-262A-4CDE-82EF-3D7DF499F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3777" y="0"/>
          <a:ext cx="1907720" cy="1654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19049</xdr:rowOff>
    </xdr:from>
    <xdr:to>
      <xdr:col>1</xdr:col>
      <xdr:colOff>1055796</xdr:colOff>
      <xdr:row>5</xdr:row>
      <xdr:rowOff>161925</xdr:rowOff>
    </xdr:to>
    <xdr:pic>
      <xdr:nvPicPr>
        <xdr:cNvPr id="5" name="Imagen 4">
          <a:extLst>
            <a:ext uri="{FF2B5EF4-FFF2-40B4-BE49-F238E27FC236}">
              <a16:creationId xmlns:a16="http://schemas.microsoft.com/office/drawing/2014/main" id="{5F6F2086-394E-4717-ABCA-2D2F65F8D31C}"/>
            </a:ext>
          </a:extLst>
        </xdr:cNvPr>
        <xdr:cNvPicPr>
          <a:picLocks noChangeAspect="1"/>
        </xdr:cNvPicPr>
      </xdr:nvPicPr>
      <xdr:blipFill>
        <a:blip xmlns:r="http://schemas.openxmlformats.org/officeDocument/2006/relationships" r:embed="rId1"/>
        <a:stretch>
          <a:fillRect/>
        </a:stretch>
      </xdr:blipFill>
      <xdr:spPr>
        <a:xfrm>
          <a:off x="0" y="400049"/>
          <a:ext cx="2179746" cy="723901"/>
        </a:xfrm>
        <a:prstGeom prst="rect">
          <a:avLst/>
        </a:prstGeom>
      </xdr:spPr>
    </xdr:pic>
    <xdr:clientData/>
  </xdr:twoCellAnchor>
  <xdr:twoCellAnchor editAs="oneCell">
    <xdr:from>
      <xdr:col>6</xdr:col>
      <xdr:colOff>133349</xdr:colOff>
      <xdr:row>0</xdr:row>
      <xdr:rowOff>57150</xdr:rowOff>
    </xdr:from>
    <xdr:to>
      <xdr:col>7</xdr:col>
      <xdr:colOff>809624</xdr:colOff>
      <xdr:row>8</xdr:row>
      <xdr:rowOff>124207</xdr:rowOff>
    </xdr:to>
    <xdr:pic>
      <xdr:nvPicPr>
        <xdr:cNvPr id="6" name="Imagen 5" descr="mastic - Intelligent Training">
          <a:extLst>
            <a:ext uri="{FF2B5EF4-FFF2-40B4-BE49-F238E27FC236}">
              <a16:creationId xmlns:a16="http://schemas.microsoft.com/office/drawing/2014/main" id="{92496A8A-14CE-4F95-80BB-5CFE0C3684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3999" y="57150"/>
          <a:ext cx="1838325" cy="1594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jepcolombia.sharepoint.com/Users/juanc9010/Documents/MinTIC/MinTIC%20Trabajo/2017/ACOMPA&#209;AMIENTOS/Sector%20Vivienda/Instrumento%20de%20evaluaci&#243;n%20%20MSPI%20201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c9010" refreshedDate="42986.410866435188" createdVersion="5" refreshedVersion="6" minRefreshableVersion="3" recordCount="189" xr:uid="{00000000-000A-0000-FFFF-FFFF00000000}">
  <cacheSource type="worksheet">
    <worksheetSource ref="A12:G201" sheet="CIBERSEGURIDAD" r:id="rId2"/>
  </cacheSource>
  <cacheFields count="7">
    <cacheField name="FUNCIÓN NIST" numFmtId="0">
      <sharedItems count="5">
        <s v="DETECTAR"/>
        <s v="IDENTIFICAR"/>
        <s v="RESPONDER"/>
        <s v="RECUPERAR"/>
        <s v="PROTEJER"/>
      </sharedItems>
    </cacheField>
    <cacheField name="SUBCATEGORIA NIST" numFmtId="0">
      <sharedItems/>
    </cacheField>
    <cacheField name="CONTROL ANEXO A ISO 27001" numFmtId="0">
      <sharedItems/>
    </cacheField>
    <cacheField name="CARGO" numFmtId="0">
      <sharedItems/>
    </cacheField>
    <cacheField name="REQUISITO" numFmtId="0">
      <sharedItems containsBlank="1"/>
    </cacheField>
    <cacheField name="HOJA" numFmtId="0">
      <sharedItems/>
    </cacheField>
    <cacheField name="CALIFICACIÓN "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Alberto Castro Garzón" refreshedDate="45743.655156712965" createdVersion="6" refreshedVersion="8" minRefreshableVersion="3" recordCount="189" xr:uid="{00000000-000A-0000-FFFF-FFFF01000000}">
  <cacheSource type="worksheet">
    <worksheetSource ref="G12:H201" sheet="CIBER"/>
  </cacheSource>
  <cacheFields count="2">
    <cacheField name="CALIFICACIÓN " numFmtId="0">
      <sharedItems containsSemiMixedTypes="0" containsString="0" containsNumber="1" containsInteger="1" minValue="20" maxValue="10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x v="0"/>
    <s v="DE.AE-1, DE.AE-3, DE.AE-4, DE.AE-5"/>
    <s v="n/a"/>
    <s v="Responsable de SI"/>
    <m/>
    <s v="n/a"/>
    <n v="0"/>
  </r>
  <r>
    <x v="0"/>
    <s v="DE.AE-1"/>
    <s v="n/a"/>
    <s v="Responsable de SI"/>
    <s v="La efectividad de las tecnologías de protección se comparte con las partes autorizadas y apropiadas."/>
    <s v="n/a"/>
    <n v="0"/>
  </r>
  <r>
    <x v="1"/>
    <s v="ID.BE-2"/>
    <s v="n/a"/>
    <s v="Responsable de SI"/>
    <s v="La entidad conoce su papel dentro del estado Colombiano, identifica y comunica a las partes interesadas la infraestructura crítica."/>
    <s v="n/a"/>
    <n v="0"/>
  </r>
  <r>
    <x v="1"/>
    <s v="ID.GV-4"/>
    <s v="n/a"/>
    <s v="Responsable de SI"/>
    <s v="La gestión de riesgos tiene en cuenta los riesgos de ciberseguridad"/>
    <s v="n/a"/>
    <n v="0"/>
  </r>
  <r>
    <x v="2"/>
    <s v="RS.CO-4, RS.CO-5"/>
    <s v="n/a"/>
    <s v="Responsable de SI"/>
    <m/>
    <s v="n/a"/>
    <n v="0"/>
  </r>
  <r>
    <x v="3"/>
    <s v="RC.CO-1, RC.CO-2, RC.CO-3"/>
    <s v="n/a"/>
    <s v="Responsable de SI"/>
    <m/>
    <s v="n/a"/>
    <n v="0"/>
  </r>
  <r>
    <x v="1"/>
    <s v="ID.RA-3"/>
    <s v="n/a"/>
    <s v="Responsable de SI"/>
    <s v="Las amenazas internas y externas son identificadas y documentadas."/>
    <s v="n/a"/>
    <n v="0"/>
  </r>
  <r>
    <x v="2"/>
    <s v="RS.IM-2"/>
    <s v="n/a"/>
    <s v="Responsable de SI"/>
    <s v="Las estrategias de respuesta se actualizan"/>
    <s v="n/a"/>
    <n v="0"/>
  </r>
  <r>
    <x v="1"/>
    <s v="ID.BE-3"/>
    <s v="n/a"/>
    <s v="Responsable de SI"/>
    <s v="Las prioridades relaciondadas con la misión, objetivos y actividades de la Entidad son establecidas y comunicadas."/>
    <s v="n/a"/>
    <n v="0"/>
  </r>
  <r>
    <x v="1"/>
    <s v="ID.RA-4"/>
    <s v="n/a"/>
    <s v="Responsable de SI"/>
    <s v="Los impactos potenciales en la entidad y su probabilidad son identificados "/>
    <s v="n/a"/>
    <n v="0"/>
  </r>
  <r>
    <x v="3"/>
    <s v="RC.IM-1, RC.IM-2"/>
    <s v="n/a"/>
    <s v="Responsable de SI"/>
    <s v="Los planes de recuperación y los procesos son mejorados incorporando las lecciones aprendidas para actividades futuras:_x000a_1) Los planes de recuperación incorporan las lecciones aprendidas._x000a_2)  Las estrategias de recuperación son actualizadas."/>
    <s v="n/a"/>
    <n v="0"/>
  </r>
  <r>
    <x v="4"/>
    <s v="PR.IP-7"/>
    <s v="n/a"/>
    <s v="Responsable de SI"/>
    <s v="Los procesos de protección son continuamente mejorados"/>
    <s v="n/a"/>
    <n v="0"/>
  </r>
  <r>
    <x v="0"/>
    <s v="DE.CM-1, DE.CM-2, DE.CM-7"/>
    <s v="n/a"/>
    <s v="Responsable de SI"/>
    <m/>
    <s v="n/a"/>
    <n v="0"/>
  </r>
  <r>
    <x v="1"/>
    <s v="ID.GV-1"/>
    <s v="A.5.1.1"/>
    <s v="n/a"/>
    <s v="n/a"/>
    <s v="Administrativas"/>
    <n v="0"/>
  </r>
  <r>
    <x v="1"/>
    <s v="ID.AM-6"/>
    <s v="A.6.1.1"/>
    <s v="n/a"/>
    <s v="n/a"/>
    <s v="Administrativas"/>
    <n v="0"/>
  </r>
  <r>
    <x v="1"/>
    <s v="ID.GV-2"/>
    <s v="A.6.1.1"/>
    <s v="n/a"/>
    <s v="n/a"/>
    <s v="Administrativas"/>
    <n v="0"/>
  </r>
  <r>
    <x v="4"/>
    <s v="PR.AT-2"/>
    <s v="A.6.1.1"/>
    <s v="n/a"/>
    <s v="n/a"/>
    <s v="Administrativas"/>
    <n v="0"/>
  </r>
  <r>
    <x v="4"/>
    <s v="PR.AT-3"/>
    <s v="A.6.1.1"/>
    <s v="n/a"/>
    <s v="n/a"/>
    <s v="Administrativas"/>
    <n v="0"/>
  </r>
  <r>
    <x v="4"/>
    <s v="PR.AT-4"/>
    <s v="A.6.1.1"/>
    <s v="n/a"/>
    <s v="n/a"/>
    <s v="Administrativas"/>
    <n v="0"/>
  </r>
  <r>
    <x v="4"/>
    <s v="PR.AT-5"/>
    <s v="A.6.1.1"/>
    <s v="n/a"/>
    <s v="n/a"/>
    <s v="Administrativas"/>
    <n v="0"/>
  </r>
  <r>
    <x v="0"/>
    <s v="DE.DP-1"/>
    <s v="A.6.1.1"/>
    <s v="n/a"/>
    <s v="n/a"/>
    <s v="Administrativas"/>
    <n v="0"/>
  </r>
  <r>
    <x v="2"/>
    <s v="RS.CO-1"/>
    <s v="A.6.1.1"/>
    <s v="n/a"/>
    <s v="n/a"/>
    <s v="Administrativas"/>
    <n v="0"/>
  </r>
  <r>
    <x v="4"/>
    <s v="PR.AC-4"/>
    <s v="A.6.1.2"/>
    <s v="n/a"/>
    <s v="n/a"/>
    <s v="Administrativas"/>
    <n v="0"/>
  </r>
  <r>
    <x v="4"/>
    <s v="PR.DS-5"/>
    <s v="A.6.1.2"/>
    <s v="n/a"/>
    <s v="n/a"/>
    <s v="Administrativas"/>
    <n v="0"/>
  </r>
  <r>
    <x v="2"/>
    <s v="RS.CO-3"/>
    <s v="A.6.1.2"/>
    <s v="n/a"/>
    <s v="n/a"/>
    <s v="Administrativas"/>
    <n v="0"/>
  </r>
  <r>
    <x v="2"/>
    <s v="RS.CO-2"/>
    <s v="A.6.1.3"/>
    <s v="n/a"/>
    <s v="n/a"/>
    <s v="Administrativas"/>
    <n v="0"/>
  </r>
  <r>
    <x v="1"/>
    <s v="ID.RA-2"/>
    <s v="A.6.1.4"/>
    <s v="n/a"/>
    <s v="n/a"/>
    <s v="Administrativas"/>
    <n v="0"/>
  </r>
  <r>
    <x v="4"/>
    <s v="PR.IP-2"/>
    <s v="A.6.1.5"/>
    <s v="n/a"/>
    <s v="n/a"/>
    <s v="Administrativas"/>
    <n v="0"/>
  </r>
  <r>
    <x v="4"/>
    <s v="PR.AC-3"/>
    <s v="A.6.2.2"/>
    <s v="n/a"/>
    <s v="n/a"/>
    <s v="Administrativas"/>
    <n v="0"/>
  </r>
  <r>
    <x v="4"/>
    <s v="PR.DS-5"/>
    <s v="A.7.1.1"/>
    <s v="n/a"/>
    <s v="n/a"/>
    <s v="Administrativas"/>
    <n v="0"/>
  </r>
  <r>
    <x v="4"/>
    <s v="PR.IP-11"/>
    <s v="A.7.1.1"/>
    <s v="n/a"/>
    <s v="n/a"/>
    <s v="Administrativas"/>
    <n v="0"/>
  </r>
  <r>
    <x v="4"/>
    <s v="PR.DS-5"/>
    <s v="A.7.1.2"/>
    <s v="n/a"/>
    <s v="n/a"/>
    <s v="Administrativas"/>
    <n v="0"/>
  </r>
  <r>
    <x v="1"/>
    <s v="ID.GV-2"/>
    <s v="A.7.2.1"/>
    <s v="n/a"/>
    <s v="n/a"/>
    <s v="Administrativas"/>
    <n v="0"/>
  </r>
  <r>
    <x v="4"/>
    <s v="PR.AT-1"/>
    <s v="A.7.2.2"/>
    <s v="n/a"/>
    <s v="n/a"/>
    <s v="Administrativas"/>
    <n v="0"/>
  </r>
  <r>
    <x v="4"/>
    <s v="PR.AT-2"/>
    <s v="A.7.2.2"/>
    <s v="n/a"/>
    <s v="n/a"/>
    <s v="Administrativas"/>
    <n v="0"/>
  </r>
  <r>
    <x v="4"/>
    <s v="PR.AT-3"/>
    <s v="A.7.2.2"/>
    <s v="n/a"/>
    <s v="n/a"/>
    <s v="Administrativas"/>
    <n v="0"/>
  </r>
  <r>
    <x v="4"/>
    <s v="PR.AT-4"/>
    <s v="A.7.2.2"/>
    <s v="n/a"/>
    <s v="n/a"/>
    <s v="Administrativas"/>
    <n v="0"/>
  </r>
  <r>
    <x v="4"/>
    <s v="PR.AT-5"/>
    <s v="A.7.2.2"/>
    <s v="n/a"/>
    <s v="n/a"/>
    <s v="Administrativas"/>
    <n v="0"/>
  </r>
  <r>
    <x v="4"/>
    <s v="PR.DS-5"/>
    <s v="A.7.3.1"/>
    <s v="n/a"/>
    <s v="n/a"/>
    <s v="Administrativas"/>
    <n v="0"/>
  </r>
  <r>
    <x v="4"/>
    <s v="PR.IP-11"/>
    <s v="A.7.3.1"/>
    <s v="n/a"/>
    <s v="n/a"/>
    <s v="Administrativas"/>
    <n v="0"/>
  </r>
  <r>
    <x v="1"/>
    <s v="ID AM-1"/>
    <s v="A.8.1.1"/>
    <s v="n/a"/>
    <s v="n/a"/>
    <s v="Administrativas"/>
    <n v="0"/>
  </r>
  <r>
    <x v="1"/>
    <s v="ID AM-2"/>
    <s v="A.8.1.1"/>
    <s v="n/a"/>
    <s v="n/a"/>
    <s v="Administrativas"/>
    <n v="0"/>
  </r>
  <r>
    <x v="1"/>
    <s v="ID.AM-5"/>
    <s v="A.8.1.1"/>
    <s v="n/a"/>
    <s v="n/a"/>
    <s v="Administrativas"/>
    <n v="0"/>
  </r>
  <r>
    <x v="1"/>
    <s v="ID AM-1"/>
    <s v="A.8.1.2"/>
    <s v="n/a"/>
    <s v="n/a"/>
    <s v="Administrativas"/>
    <n v="0"/>
  </r>
  <r>
    <x v="1"/>
    <s v="ID AM-2"/>
    <s v="A.8.1.2"/>
    <s v="n/a"/>
    <s v="n/a"/>
    <s v="Administrativas"/>
    <n v="0"/>
  </r>
  <r>
    <x v="4"/>
    <s v="PR.IP-11"/>
    <s v="A.8.1.4"/>
    <s v="n/a"/>
    <s v="n/a"/>
    <s v="Administrativas"/>
    <n v="0"/>
  </r>
  <r>
    <x v="4"/>
    <s v="PR.DS-5"/>
    <s v="A.8.2.2"/>
    <s v="n/a"/>
    <s v="n/a"/>
    <s v="Administrativas"/>
    <n v="0"/>
  </r>
  <r>
    <x v="4"/>
    <s v="PR.PT-2"/>
    <s v="A.8.2.2"/>
    <s v="n/a"/>
    <s v="n/a"/>
    <s v="Administrativas"/>
    <n v="0"/>
  </r>
  <r>
    <x v="4"/>
    <s v="PR.DS-1"/>
    <s v="A.8.2.3"/>
    <s v="n/a"/>
    <s v="n/a"/>
    <s v="Administrativas"/>
    <n v="0"/>
  </r>
  <r>
    <x v="4"/>
    <s v="PR.DS-2"/>
    <s v="A.8.2.3"/>
    <s v="n/a"/>
    <s v="n/a"/>
    <s v="Administrativas"/>
    <n v="0"/>
  </r>
  <r>
    <x v="4"/>
    <s v="PR.DS-3"/>
    <s v="A.8.2.3"/>
    <s v="n/a"/>
    <s v="n/a"/>
    <s v="Administrativas"/>
    <n v="0"/>
  </r>
  <r>
    <x v="4"/>
    <s v="PR.DS-5"/>
    <s v="A.8.2.3"/>
    <s v="n/a"/>
    <s v="n/a"/>
    <s v="Administrativas"/>
    <n v="0"/>
  </r>
  <r>
    <x v="4"/>
    <s v="PR.IP-6"/>
    <s v="A.8.2.3"/>
    <s v="n/a"/>
    <s v="n/a"/>
    <s v="Administrativas"/>
    <n v="0"/>
  </r>
  <r>
    <x v="4"/>
    <s v="PR.PT-2"/>
    <s v="A.8.2.3"/>
    <s v="n/a"/>
    <s v="n/a"/>
    <s v="Administrativas"/>
    <n v="0"/>
  </r>
  <r>
    <x v="4"/>
    <s v="PR.DS-3"/>
    <s v="A.8.3.1"/>
    <s v="n/a"/>
    <s v="n/a"/>
    <s v="Administrativas"/>
    <n v="0"/>
  </r>
  <r>
    <x v="4"/>
    <s v="PR.IP-6"/>
    <s v="A.8.3.1"/>
    <s v="n/a"/>
    <s v="n/a"/>
    <s v="Administrativas"/>
    <n v="0"/>
  </r>
  <r>
    <x v="4"/>
    <s v="PR.PT-2"/>
    <s v="A.8.3.1"/>
    <s v="n/a"/>
    <s v="n/a"/>
    <s v="Administrativas"/>
    <n v="0"/>
  </r>
  <r>
    <x v="4"/>
    <s v="PR.DS-3"/>
    <s v="A.8.3.2"/>
    <s v="n/a"/>
    <s v="n/a"/>
    <s v="Administrativas"/>
    <n v="0"/>
  </r>
  <r>
    <x v="4"/>
    <s v="PR.IP-6"/>
    <s v="A.8.3.2"/>
    <s v="n/a"/>
    <s v="n/a"/>
    <s v="Administrativas"/>
    <n v="0"/>
  </r>
  <r>
    <x v="4"/>
    <s v="PR.DS-3"/>
    <s v="A.8.3.3"/>
    <s v="n/a"/>
    <s v="n/a"/>
    <s v="Administrativas"/>
    <n v="0"/>
  </r>
  <r>
    <x v="4"/>
    <s v="PR.PT-2"/>
    <s v="A.8.3.3"/>
    <s v="n/a"/>
    <s v="n/a"/>
    <s v="Administrativas"/>
    <n v="0"/>
  </r>
  <r>
    <x v="4"/>
    <s v="PR.DS-5"/>
    <s v="A.9.1.1"/>
    <s v="n/a"/>
    <s v="n/a"/>
    <s v="Técnicas"/>
    <n v="0"/>
  </r>
  <r>
    <x v="4"/>
    <s v="PR.AC-4"/>
    <s v="A.9.1.2"/>
    <s v="n/a"/>
    <s v="n/a"/>
    <s v="Técnicas"/>
    <n v="0"/>
  </r>
  <r>
    <x v="4"/>
    <s v="PR.DS-5"/>
    <s v="A.9.1.2"/>
    <s v="n/a"/>
    <s v="n/a"/>
    <s v="Técnicas"/>
    <n v="0"/>
  </r>
  <r>
    <x v="4"/>
    <s v="PR.PT-3"/>
    <s v="A.9.1.2"/>
    <s v="n/a"/>
    <s v="n/a"/>
    <s v="Técnicas"/>
    <n v="0"/>
  </r>
  <r>
    <x v="4"/>
    <s v="PR.AC-1"/>
    <s v="A.9.2.1 "/>
    <s v="n/a"/>
    <s v="n/a"/>
    <s v="Técnicas"/>
    <n v="0"/>
  </r>
  <r>
    <x v="4"/>
    <s v="PR.AC-1"/>
    <s v="A.9.2.2"/>
    <s v="n/a"/>
    <s v="n/a"/>
    <s v="Técnicas"/>
    <n v="0"/>
  </r>
  <r>
    <x v="4"/>
    <s v="PR.AC-4"/>
    <s v="A.9.2.3"/>
    <s v="n/a"/>
    <s v="n/a"/>
    <s v="Técnicas"/>
    <n v="0"/>
  </r>
  <r>
    <x v="4"/>
    <s v="PR.DS-5"/>
    <s v="A.9.2.3"/>
    <s v="n/a"/>
    <s v="n/a"/>
    <s v="Técnicas"/>
    <n v="0"/>
  </r>
  <r>
    <x v="4"/>
    <s v="PR.AC-1"/>
    <s v="A.9.2.4"/>
    <s v="n/a"/>
    <s v="n/a"/>
    <s v="Técnicas"/>
    <n v="0"/>
  </r>
  <r>
    <x v="4"/>
    <s v="PR.AC-1"/>
    <s v="A.9.3.1 "/>
    <s v="n/a"/>
    <s v="n/a"/>
    <s v="Técnicas"/>
    <n v="0"/>
  </r>
  <r>
    <x v="4"/>
    <s v="PR.AC-4"/>
    <s v="A.9.4.1 "/>
    <s v="n/a"/>
    <s v="n/a"/>
    <s v="Técnicas"/>
    <n v="0"/>
  </r>
  <r>
    <x v="4"/>
    <s v="PR.DS-5"/>
    <s v="A.9.4.1 "/>
    <s v="n/a"/>
    <s v="n/a"/>
    <s v="Técnicas"/>
    <n v="0"/>
  </r>
  <r>
    <x v="4"/>
    <s v="PR.AC-1"/>
    <s v="A.9.4.2"/>
    <s v="n/a"/>
    <s v="n/a"/>
    <s v="Técnicas"/>
    <n v="0"/>
  </r>
  <r>
    <x v="4"/>
    <s v="PR.AC-1"/>
    <s v="A.9.4.3"/>
    <s v="n/a"/>
    <s v="n/a"/>
    <s v="Técnicas"/>
    <n v="0"/>
  </r>
  <r>
    <x v="4"/>
    <s v="PR.AC-4"/>
    <s v="A.9.4.4"/>
    <s v="n/a"/>
    <s v="n/a"/>
    <s v="Técnicas"/>
    <n v="0"/>
  </r>
  <r>
    <x v="4"/>
    <s v="PR.DS-5"/>
    <s v="A.9.4.4"/>
    <s v="n/a"/>
    <s v="n/a"/>
    <s v="Técnicas"/>
    <n v="0"/>
  </r>
  <r>
    <x v="4"/>
    <s v="PR.DS-5"/>
    <s v="A.9.4.5 "/>
    <s v="n/a"/>
    <s v="n/a"/>
    <s v="Técnicas"/>
    <n v="0"/>
  </r>
  <r>
    <x v="4"/>
    <s v="PR.AC-2"/>
    <s v="A.11.1.1 "/>
    <s v="n/a"/>
    <s v="n/a"/>
    <s v="Técnicas"/>
    <n v="0"/>
  </r>
  <r>
    <x v="4"/>
    <s v="PR.AC-2"/>
    <s v="A.11.1.2 "/>
    <s v="n/a"/>
    <s v="n/a"/>
    <s v="Técnicas"/>
    <n v="0"/>
  </r>
  <r>
    <x v="4"/>
    <s v="PR.MA-1"/>
    <s v="A.11.1.2 "/>
    <s v="n/a"/>
    <s v="n/a"/>
    <s v="Técnicas"/>
    <n v="0"/>
  </r>
  <r>
    <x v="1"/>
    <s v="ID.BE-5"/>
    <s v="A.11.1.4"/>
    <s v="n/a"/>
    <s v="n/a"/>
    <s v="Técnicas"/>
    <n v="0"/>
  </r>
  <r>
    <x v="4"/>
    <s v="PR.AC-2"/>
    <s v="A.11.1.4"/>
    <s v="n/a"/>
    <s v="n/a"/>
    <s v="Técnicas"/>
    <n v="0"/>
  </r>
  <r>
    <x v="4"/>
    <s v="PR.IP-5"/>
    <s v="A.11.1.4"/>
    <s v="n/a"/>
    <s v="n/a"/>
    <s v="Técnicas"/>
    <n v="0"/>
  </r>
  <r>
    <x v="4"/>
    <s v="PR.AC-2"/>
    <s v="A.11.1.6"/>
    <s v="n/a"/>
    <s v="n/a"/>
    <s v="Técnicas"/>
    <n v="0"/>
  </r>
  <r>
    <x v="4"/>
    <s v="PR.IP-5"/>
    <s v="A.11.2.1 "/>
    <s v="n/a"/>
    <s v="n/a"/>
    <s v="Técnicas"/>
    <n v="0"/>
  </r>
  <r>
    <x v="1"/>
    <s v="ID.BE-4"/>
    <s v="A.11.2.2"/>
    <s v="n/a"/>
    <s v="n/a"/>
    <s v="Técnicas"/>
    <n v="0"/>
  </r>
  <r>
    <x v="4"/>
    <s v="PR.IP-5"/>
    <s v="A.11.2.2"/>
    <s v="n/a"/>
    <s v="n/a"/>
    <s v="Técnicas"/>
    <n v="0"/>
  </r>
  <r>
    <x v="1"/>
    <s v="ID.BE-4"/>
    <s v="A.11.2.3 "/>
    <s v="n/a"/>
    <s v="n/a"/>
    <s v="Técnicas"/>
    <n v="0"/>
  </r>
  <r>
    <x v="4"/>
    <s v="PR.AC-2"/>
    <s v="A.11.2.3 "/>
    <s v="n/a"/>
    <s v="n/a"/>
    <s v="Técnicas"/>
    <n v="0"/>
  </r>
  <r>
    <x v="4"/>
    <s v="PR.IP-5"/>
    <s v="A.11.2.3 "/>
    <s v="n/a"/>
    <s v="n/a"/>
    <s v="Técnicas"/>
    <n v="0"/>
  </r>
  <r>
    <x v="4"/>
    <s v="PR.MA-1"/>
    <s v="A.11.2.4 "/>
    <s v="n/a"/>
    <s v="n/a"/>
    <s v="Técnicas"/>
    <n v="0"/>
  </r>
  <r>
    <x v="4"/>
    <s v="PR.MA-2"/>
    <s v="A.11.2.4 "/>
    <s v="n/a"/>
    <s v="n/a"/>
    <s v="Técnicas"/>
    <n v="0"/>
  </r>
  <r>
    <x v="4"/>
    <s v="PR.MA-1"/>
    <s v="A.11.2.5"/>
    <s v="n/a"/>
    <s v="n/a"/>
    <s v="Técnicas"/>
    <n v="0"/>
  </r>
  <r>
    <x v="1"/>
    <s v="ID.AM-4"/>
    <s v="A.11.2.6"/>
    <s v="n/a"/>
    <s v="n/a"/>
    <s v="Técnicas"/>
    <n v="0"/>
  </r>
  <r>
    <x v="4"/>
    <s v="PR.DS-3"/>
    <s v="A.11.2.7"/>
    <s v="n/a"/>
    <s v="n/a"/>
    <s v="Técnicas"/>
    <n v="0"/>
  </r>
  <r>
    <x v="4"/>
    <s v="PR.IP-6"/>
    <s v="A.11.2.7"/>
    <s v="n/a"/>
    <s v="n/a"/>
    <s v="Técnicas"/>
    <n v="0"/>
  </r>
  <r>
    <x v="4"/>
    <s v="PR.PT-2"/>
    <s v="A.11.2.9"/>
    <s v="n/a"/>
    <s v="n/a"/>
    <s v="Técnicas"/>
    <n v="0"/>
  </r>
  <r>
    <x v="4"/>
    <s v="PR.IP-1"/>
    <s v="A.12.1.2"/>
    <s v="n/a"/>
    <s v="n/a"/>
    <s v="Técnicas"/>
    <n v="0"/>
  </r>
  <r>
    <x v="4"/>
    <s v="PR.IP-3"/>
    <s v="A.12.1.2"/>
    <s v="n/a"/>
    <s v="n/a"/>
    <s v="Técnicas"/>
    <n v="0"/>
  </r>
  <r>
    <x v="1"/>
    <s v="ID.BE-4"/>
    <s v="A.12.1.3 "/>
    <s v="n/a"/>
    <s v="n/a"/>
    <s v="Técnicas"/>
    <n v="0"/>
  </r>
  <r>
    <x v="4"/>
    <s v="PR.DS-7"/>
    <s v="A.12.1.4 "/>
    <s v="n/a"/>
    <s v="n/a"/>
    <s v="Técnicas"/>
    <n v="0"/>
  </r>
  <r>
    <x v="4"/>
    <s v="PR.DS-6"/>
    <s v="A.12.2.1 "/>
    <s v="n/a"/>
    <s v="n/a"/>
    <s v="Técnicas"/>
    <n v="0"/>
  </r>
  <r>
    <x v="0"/>
    <s v="DE.CM-4"/>
    <s v="A.12.2.1 "/>
    <s v="n/a"/>
    <s v="n/a"/>
    <s v="Técnicas"/>
    <n v="0"/>
  </r>
  <r>
    <x v="2"/>
    <s v="RS.MI-2"/>
    <s v="A.12.2.1 "/>
    <s v="n/a"/>
    <s v="n/a"/>
    <s v="Técnicas"/>
    <n v="0"/>
  </r>
  <r>
    <x v="4"/>
    <s v="PR.DS-4"/>
    <s v="A.12.3.1 "/>
    <s v="n/a"/>
    <s v="n/a"/>
    <s v="Técnicas"/>
    <n v="0"/>
  </r>
  <r>
    <x v="4"/>
    <s v="PR.IP-4"/>
    <s v="A.12.3.1 "/>
    <s v="n/a"/>
    <s v="n/a"/>
    <s v="Técnicas"/>
    <n v="0"/>
  </r>
  <r>
    <x v="4"/>
    <s v="PR.PT-1"/>
    <s v="A.12.4.1 "/>
    <s v="n/a"/>
    <s v="n/a"/>
    <s v="Técnicas"/>
    <n v="0"/>
  </r>
  <r>
    <x v="0"/>
    <s v="DE.CM-3"/>
    <s v="A.12.4.1 "/>
    <s v="n/a"/>
    <s v="n/a"/>
    <s v="Técnicas"/>
    <n v="0"/>
  </r>
  <r>
    <x v="2"/>
    <s v="RS.AN-1"/>
    <s v="A.12.4.1 "/>
    <s v="n/a"/>
    <s v="n/a"/>
    <s v="Técnicas"/>
    <n v="0"/>
  </r>
  <r>
    <x v="4"/>
    <s v="PR.PT-1"/>
    <s v="A.12.4.2 "/>
    <s v="n/a"/>
    <s v="n/a"/>
    <s v="Técnicas"/>
    <n v="0"/>
  </r>
  <r>
    <x v="4"/>
    <s v="PR.PT-1"/>
    <s v="A.12.4.3 "/>
    <s v="n/a"/>
    <s v="n/a"/>
    <s v="Técnicas"/>
    <n v="0"/>
  </r>
  <r>
    <x v="2"/>
    <s v="RS.AN-1"/>
    <s v="A.12.4.3 "/>
    <s v="n/a"/>
    <s v="n/a"/>
    <s v="Técnicas"/>
    <n v="0"/>
  </r>
  <r>
    <x v="4"/>
    <s v="PR.PT-1"/>
    <s v="A.12.4.4 "/>
    <s v="n/a"/>
    <s v="n/a"/>
    <s v="Técnicas"/>
    <n v="0"/>
  </r>
  <r>
    <x v="4"/>
    <s v="PR.DS-6"/>
    <s v="A.12.5.1 "/>
    <s v="n/a"/>
    <s v="n/a"/>
    <s v="Técnicas"/>
    <n v="0"/>
  </r>
  <r>
    <x v="4"/>
    <s v="PR.IP-1"/>
    <s v="A.12.5.1 "/>
    <s v="n/a"/>
    <s v="n/a"/>
    <s v="Técnicas"/>
    <n v="0"/>
  </r>
  <r>
    <x v="4"/>
    <s v="PR.IP-3"/>
    <s v="A.12.5.1 "/>
    <s v="n/a"/>
    <s v="n/a"/>
    <s v="Técnicas"/>
    <n v="0"/>
  </r>
  <r>
    <x v="0"/>
    <s v="DE.CM-5"/>
    <s v="A.12.5.1 "/>
    <s v="n/a"/>
    <s v="n/a"/>
    <s v="Técnicas"/>
    <n v="0"/>
  </r>
  <r>
    <x v="1"/>
    <s v="ID.RA-1"/>
    <s v="A.12.6.1 "/>
    <s v="n/a"/>
    <s v="n/a"/>
    <s v="Técnicas"/>
    <n v="0"/>
  </r>
  <r>
    <x v="1"/>
    <s v="ID.RA-5"/>
    <s v="A.12.6.1 "/>
    <s v="n/a"/>
    <s v="n/a"/>
    <s v="Técnicas"/>
    <n v="0"/>
  </r>
  <r>
    <x v="4"/>
    <s v="PR.IP-12"/>
    <s v="A.12.6.1 "/>
    <s v="n/a"/>
    <s v="n/a"/>
    <s v="Técnicas"/>
    <n v="0"/>
  </r>
  <r>
    <x v="0"/>
    <s v="DE.CM-8"/>
    <s v="A.12.6.1 "/>
    <s v="n/a"/>
    <s v="n/a"/>
    <s v="Técnicas"/>
    <n v="0"/>
  </r>
  <r>
    <x v="2"/>
    <s v="RS.MI-3"/>
    <s v="A.12.6.1 "/>
    <s v="n/a"/>
    <s v="n/a"/>
    <s v="Técnicas"/>
    <n v="0"/>
  </r>
  <r>
    <x v="4"/>
    <s v="PR.IP-1"/>
    <s v="A.12.6.2 "/>
    <s v="n/a"/>
    <s v="n/a"/>
    <s v="Técnicas"/>
    <n v="0"/>
  </r>
  <r>
    <x v="4"/>
    <s v="PR.IP-3"/>
    <s v="A.12.6.2 "/>
    <s v="n/a"/>
    <s v="n/a"/>
    <s v="Técnicas"/>
    <n v="0"/>
  </r>
  <r>
    <x v="4"/>
    <s v="PR.AC-3"/>
    <s v="A.13.1.1 "/>
    <s v="n/a"/>
    <s v="n/a"/>
    <s v="Técnicas"/>
    <n v="0"/>
  </r>
  <r>
    <x v="4"/>
    <s v="PR.AC-5"/>
    <s v="A.13.1.1 "/>
    <s v="n/a"/>
    <s v="n/a"/>
    <s v="Técnicas"/>
    <n v="0"/>
  </r>
  <r>
    <x v="4"/>
    <s v="PR.DS-2"/>
    <s v="A.13.1.1 "/>
    <s v="n/a"/>
    <s v="n/a"/>
    <s v="Técnicas"/>
    <n v="0"/>
  </r>
  <r>
    <x v="4"/>
    <s v="PR.PT-4"/>
    <s v="A.13.1.1 "/>
    <s v="n/a"/>
    <s v="n/a"/>
    <s v="Técnicas"/>
    <n v="0"/>
  </r>
  <r>
    <x v="4"/>
    <s v="PR.AC-5"/>
    <s v="A.13.1.3 "/>
    <s v="n/a"/>
    <s v="n/a"/>
    <s v="Técnicas"/>
    <n v="0"/>
  </r>
  <r>
    <x v="4"/>
    <s v="PR.DS-5"/>
    <s v="A.13.1.3 "/>
    <s v="n/a"/>
    <s v="n/a"/>
    <s v="Técnicas"/>
    <n v="0"/>
  </r>
  <r>
    <x v="1"/>
    <s v="ID.AM-3"/>
    <s v="A.13.2.1 "/>
    <s v="n/a"/>
    <s v="n/a"/>
    <s v="Técnicas"/>
    <n v="0"/>
  </r>
  <r>
    <x v="4"/>
    <s v="PR.AC-5"/>
    <s v="A.13.2.1 "/>
    <s v="n/a"/>
    <s v="n/a"/>
    <s v="Técnicas"/>
    <n v="0"/>
  </r>
  <r>
    <x v="4"/>
    <s v="PR.AC-3"/>
    <s v="A.13.2.1 "/>
    <s v="n/a"/>
    <s v="n/a"/>
    <s v="Técnicas"/>
    <n v="0"/>
  </r>
  <r>
    <x v="4"/>
    <s v="PR.DS-2"/>
    <s v="A.13.2.1 "/>
    <s v="n/a"/>
    <s v="n/a"/>
    <s v="Técnicas"/>
    <n v="0"/>
  </r>
  <r>
    <x v="4"/>
    <s v="PR.DS-5"/>
    <s v="A.13.2.1 "/>
    <s v="n/a"/>
    <s v="n/a"/>
    <s v="Técnicas"/>
    <n v="0"/>
  </r>
  <r>
    <x v="4"/>
    <s v="PR.PT-4"/>
    <s v="A.13.2.1 "/>
    <s v="n/a"/>
    <s v="n/a"/>
    <s v="Técnicas"/>
    <n v="0"/>
  </r>
  <r>
    <x v="4"/>
    <s v="PR.DS-2"/>
    <s v="A.13.2.3 "/>
    <s v="n/a"/>
    <s v="n/a"/>
    <s v="Técnicas"/>
    <n v="0"/>
  </r>
  <r>
    <x v="4"/>
    <s v="PR.DS-5"/>
    <s v="A.13.2.3 "/>
    <s v="n/a"/>
    <s v="n/a"/>
    <s v="Técnicas"/>
    <n v="0"/>
  </r>
  <r>
    <x v="4"/>
    <s v="PR.DS-5"/>
    <s v="A.13.2.4 "/>
    <s v="n/a"/>
    <s v="n/a"/>
    <s v="Técnicas"/>
    <n v="0"/>
  </r>
  <r>
    <x v="4"/>
    <s v="PR.IP-2"/>
    <s v="A.14.1.1 "/>
    <s v="n/a"/>
    <s v="n/a"/>
    <s v="Técnicas"/>
    <n v="0"/>
  </r>
  <r>
    <x v="4"/>
    <s v="PR.DS-2"/>
    <s v="A.14.1.2 "/>
    <s v="n/a"/>
    <s v="n/a"/>
    <s v="Técnicas"/>
    <n v="0"/>
  </r>
  <r>
    <x v="4"/>
    <s v="PR.DS-5"/>
    <s v="A.14.1.2 "/>
    <s v="n/a"/>
    <s v="n/a"/>
    <s v="Técnicas"/>
    <n v="0"/>
  </r>
  <r>
    <x v="4"/>
    <s v="PR.DS-6"/>
    <s v="A.14.1.2 "/>
    <s v="n/a"/>
    <s v="n/a"/>
    <s v="Técnicas"/>
    <n v="0"/>
  </r>
  <r>
    <x v="4"/>
    <s v="PR.DS-2"/>
    <s v="A.14.1.3 "/>
    <s v="n/a"/>
    <s v="n/a"/>
    <s v="Técnicas"/>
    <n v="0"/>
  </r>
  <r>
    <x v="4"/>
    <s v="PR.DS-5"/>
    <s v="A.14.1.3 "/>
    <s v="n/a"/>
    <s v="n/a"/>
    <s v="Técnicas"/>
    <n v="0"/>
  </r>
  <r>
    <x v="4"/>
    <s v="PR.DS-6"/>
    <s v="A.14.1.3 "/>
    <s v="n/a"/>
    <s v="n/a"/>
    <s v="Técnicas"/>
    <n v="0"/>
  </r>
  <r>
    <x v="4"/>
    <s v="PR.IP-2"/>
    <s v="A.14.2.1"/>
    <s v="n/a"/>
    <s v="n/a"/>
    <s v="Técnicas"/>
    <n v="0"/>
  </r>
  <r>
    <x v="4"/>
    <s v="PR.IP-1"/>
    <s v="A.14.2.2 "/>
    <s v="n/a"/>
    <s v="n/a"/>
    <s v="Técnicas"/>
    <n v="0"/>
  </r>
  <r>
    <x v="4"/>
    <s v="PR.IP-3"/>
    <s v="A.14.2.2 "/>
    <s v="n/a"/>
    <s v="n/a"/>
    <s v="Técnicas"/>
    <n v="0"/>
  </r>
  <r>
    <x v="4"/>
    <s v="PR.IP-1"/>
    <s v="A.14.2.3 "/>
    <s v="n/a"/>
    <s v="n/a"/>
    <s v="Técnicas"/>
    <n v="0"/>
  </r>
  <r>
    <x v="4"/>
    <s v="PR.IP-1"/>
    <s v="A.14.2.4 "/>
    <s v="n/a"/>
    <s v="n/a"/>
    <s v="Técnicas"/>
    <n v="0"/>
  </r>
  <r>
    <x v="4"/>
    <s v="PR.IP-2"/>
    <s v="A.14.2.5 "/>
    <s v="n/a"/>
    <s v="n/a"/>
    <s v="Técnicas"/>
    <n v="0"/>
  </r>
  <r>
    <x v="0"/>
    <s v="DE.CM-6"/>
    <s v="A.14.2.7 "/>
    <s v="n/a"/>
    <s v="n/a"/>
    <s v="Técnicas"/>
    <n v="0"/>
  </r>
  <r>
    <x v="0"/>
    <s v="DE.DP-3"/>
    <s v="A.14.2.8"/>
    <s v="n/a"/>
    <s v="n/a"/>
    <s v="Técnicas"/>
    <n v="0"/>
  </r>
  <r>
    <x v="4"/>
    <s v="PR.IP-9"/>
    <s v="A.16.1.1 "/>
    <s v="n/a"/>
    <s v="n/a"/>
    <s v="Técnicas"/>
    <n v="0"/>
  </r>
  <r>
    <x v="0"/>
    <s v="DE.AE-2"/>
    <s v="A.16.1.1 "/>
    <s v="n/a"/>
    <s v="n/a"/>
    <s v="Técnicas"/>
    <n v="0"/>
  </r>
  <r>
    <x v="2"/>
    <s v="RS.CO-1"/>
    <s v="A.16.1.1 "/>
    <s v="n/a"/>
    <s v="n/a"/>
    <s v="Técnicas"/>
    <n v="0"/>
  </r>
  <r>
    <x v="0"/>
    <s v="DE.DP-4"/>
    <s v="A.16.1.2 "/>
    <s v="n/a"/>
    <s v="n/a"/>
    <s v="Técnicas"/>
    <n v="0"/>
  </r>
  <r>
    <x v="2"/>
    <s v="RS.CO-2"/>
    <s v="A.16.1.3 "/>
    <s v="n/a"/>
    <s v="n/a"/>
    <s v="Técnicas"/>
    <n v="0"/>
  </r>
  <r>
    <x v="0"/>
    <s v="DE.AE-2"/>
    <s v="A.16.1.4 "/>
    <s v="n/a"/>
    <s v="n/a"/>
    <s v="Técnicas"/>
    <n v="0"/>
  </r>
  <r>
    <x v="2"/>
    <s v="RS.AN-4"/>
    <s v="A.16.1.4 "/>
    <s v="n/a"/>
    <s v="n/a"/>
    <s v="Técnicas"/>
    <n v="0"/>
  </r>
  <r>
    <x v="2"/>
    <s v="RS.RP-1"/>
    <s v="A.16.1.5 "/>
    <s v="n/a"/>
    <s v="n/a"/>
    <s v="Técnicas"/>
    <n v="0"/>
  </r>
  <r>
    <x v="2"/>
    <s v="RS.AN-1"/>
    <s v="A.16.1.5 "/>
    <s v="n/a"/>
    <s v="n/a"/>
    <s v="Técnicas"/>
    <n v="0"/>
  </r>
  <r>
    <x v="2"/>
    <s v="RS.MI-2"/>
    <s v="A.16.1.5 "/>
    <s v="n/a"/>
    <s v="n/a"/>
    <s v="Técnicas"/>
    <n v="0"/>
  </r>
  <r>
    <x v="3"/>
    <s v="RC.RP-1"/>
    <s v="A.16.1.5 "/>
    <s v="n/a"/>
    <s v="n/a"/>
    <s v="Técnicas"/>
    <n v="0"/>
  </r>
  <r>
    <x v="0"/>
    <s v="DE.DP-5"/>
    <s v="A.16.1.6 "/>
    <s v="n/a"/>
    <s v="n/a"/>
    <s v="Técnicas"/>
    <n v="0"/>
  </r>
  <r>
    <x v="2"/>
    <s v="RS.AN-2"/>
    <s v="A.16.1.6 "/>
    <s v="n/a"/>
    <s v="n/a"/>
    <s v="Técnicas"/>
    <n v="0"/>
  </r>
  <r>
    <x v="2"/>
    <s v="RS.IM-1"/>
    <s v="A.16.1.6 "/>
    <s v="n/a"/>
    <s v="n/a"/>
    <s v="Técnicas"/>
    <n v="0"/>
  </r>
  <r>
    <x v="2"/>
    <s v="RS.AN-3"/>
    <s v="A.16.1.7 "/>
    <s v="n/a"/>
    <s v="n/a"/>
    <s v="Técnicas"/>
    <n v="0"/>
  </r>
  <r>
    <x v="1"/>
    <s v="ID.BE-5"/>
    <s v="A.17.1.1"/>
    <s v="n/a"/>
    <s v="n/a"/>
    <s v="Administrativas"/>
    <n v="0"/>
  </r>
  <r>
    <x v="4"/>
    <s v="PR.IP-9"/>
    <s v="A.17.1.1"/>
    <s v="n/a"/>
    <s v="n/a"/>
    <s v="Administrativas"/>
    <n v="0"/>
  </r>
  <r>
    <x v="1"/>
    <s v="ID.BE-5"/>
    <s v="A.17.1.2"/>
    <s v="n/a"/>
    <s v="n/a"/>
    <s v="Administrativas"/>
    <n v="0"/>
  </r>
  <r>
    <x v="4"/>
    <s v="PR.IP-4"/>
    <s v="A.17.1.2"/>
    <s v="n/a"/>
    <s v="n/a"/>
    <s v="Administrativas"/>
    <n v="0"/>
  </r>
  <r>
    <x v="4"/>
    <s v="PR.IP-9"/>
    <s v="A.17.1.2"/>
    <s v="n/a"/>
    <s v="n/a"/>
    <s v="Administrativas"/>
    <n v="0"/>
  </r>
  <r>
    <x v="4"/>
    <s v="PR.IP-9"/>
    <s v="A.17.1.2"/>
    <s v="n/a"/>
    <s v="n/a"/>
    <s v="Administrativas"/>
    <n v="0"/>
  </r>
  <r>
    <x v="4"/>
    <s v="PR.IP-4"/>
    <s v="A.17.1.3"/>
    <s v="n/a"/>
    <s v="n/a"/>
    <s v="Administrativas"/>
    <n v="0"/>
  </r>
  <r>
    <x v="4"/>
    <s v="PR.IP-10"/>
    <s v="A.17.1.3"/>
    <s v="n/a"/>
    <s v="n/a"/>
    <s v="Administrativas"/>
    <n v="0"/>
  </r>
  <r>
    <x v="1"/>
    <s v="ID.BE-5"/>
    <s v="A.17.2.1"/>
    <s v="n/a"/>
    <s v="n/a"/>
    <s v="Administrativas"/>
    <n v="0"/>
  </r>
  <r>
    <x v="1"/>
    <s v="ID.GV-3"/>
    <s v="A.18.1 "/>
    <s v="n/a"/>
    <s v="n/a"/>
    <s v="Administrativas"/>
    <n v="0"/>
  </r>
  <r>
    <x v="4"/>
    <s v="PR.IP-4"/>
    <s v="A.18.1.3"/>
    <s v="n/a"/>
    <s v="n/a"/>
    <s v="Administrativas"/>
    <n v="0"/>
  </r>
  <r>
    <x v="0"/>
    <s v="DE.DP-2"/>
    <s v="A.18.1.4"/>
    <s v="n/a"/>
    <s v="n/a"/>
    <s v="Administrativas"/>
    <n v="0"/>
  </r>
  <r>
    <x v="4"/>
    <s v="PR.IP-12"/>
    <s v="A.18.2.2"/>
    <s v="n/a"/>
    <s v="n/a"/>
    <s v="Administrativas"/>
    <n v="0"/>
  </r>
  <r>
    <x v="1"/>
    <s v="ID.RA-1"/>
    <s v="A.18.2.3"/>
    <s v="n/a"/>
    <s v="n/a"/>
    <s v="Administrativas"/>
    <n v="0"/>
  </r>
  <r>
    <x v="1"/>
    <s v="ID.BE-1"/>
    <s v="A.15.1"/>
    <s v="n/a"/>
    <s v="n/a"/>
    <s v="Administrativas"/>
    <n v="0"/>
  </r>
  <r>
    <x v="1"/>
    <s v="ID.BE-1"/>
    <s v="A.15.2"/>
    <s v="n/a"/>
    <s v="n/a"/>
    <s v="Administrativas"/>
    <n v="0"/>
  </r>
  <r>
    <x v="4"/>
    <s v="PR.MA-2"/>
    <s v="A.15.1"/>
    <s v="n/a"/>
    <s v="n/a"/>
    <s v="Administrativas"/>
    <n v="0"/>
  </r>
  <r>
    <x v="4"/>
    <s v="PR.MA-2"/>
    <s v="A.15.2"/>
    <s v="n/a"/>
    <s v="n/a"/>
    <s v="Administrativas"/>
    <n v="0"/>
  </r>
  <r>
    <x v="0"/>
    <s v="DE.CM-6"/>
    <s v="A.15.2"/>
    <s v="n/a"/>
    <s v="n/a"/>
    <s v="Administrativas"/>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
  <r>
    <n v="80"/>
    <x v="0"/>
  </r>
  <r>
    <n v="100"/>
    <x v="0"/>
  </r>
  <r>
    <n v="100"/>
    <x v="1"/>
  </r>
  <r>
    <n v="100"/>
    <x v="1"/>
  </r>
  <r>
    <n v="100"/>
    <x v="2"/>
  </r>
  <r>
    <n v="100"/>
    <x v="3"/>
  </r>
  <r>
    <n v="100"/>
    <x v="1"/>
  </r>
  <r>
    <n v="100"/>
    <x v="2"/>
  </r>
  <r>
    <n v="100"/>
    <x v="1"/>
  </r>
  <r>
    <n v="100"/>
    <x v="1"/>
  </r>
  <r>
    <n v="100"/>
    <x v="3"/>
  </r>
  <r>
    <n v="100"/>
    <x v="4"/>
  </r>
  <r>
    <n v="100"/>
    <x v="0"/>
  </r>
  <r>
    <n v="100"/>
    <x v="1"/>
  </r>
  <r>
    <n v="80"/>
    <x v="1"/>
  </r>
  <r>
    <n v="80"/>
    <x v="1"/>
  </r>
  <r>
    <n v="80"/>
    <x v="4"/>
  </r>
  <r>
    <n v="80"/>
    <x v="4"/>
  </r>
  <r>
    <n v="80"/>
    <x v="4"/>
  </r>
  <r>
    <n v="80"/>
    <x v="4"/>
  </r>
  <r>
    <n v="80"/>
    <x v="0"/>
  </r>
  <r>
    <n v="80"/>
    <x v="2"/>
  </r>
  <r>
    <n v="100"/>
    <x v="4"/>
  </r>
  <r>
    <n v="100"/>
    <x v="4"/>
  </r>
  <r>
    <n v="100"/>
    <x v="2"/>
  </r>
  <r>
    <n v="100"/>
    <x v="2"/>
  </r>
  <r>
    <n v="100"/>
    <x v="1"/>
  </r>
  <r>
    <n v="80"/>
    <x v="4"/>
  </r>
  <r>
    <n v="80"/>
    <x v="4"/>
  </r>
  <r>
    <n v="100"/>
    <x v="4"/>
  </r>
  <r>
    <n v="100"/>
    <x v="4"/>
  </r>
  <r>
    <n v="100"/>
    <x v="4"/>
  </r>
  <r>
    <n v="100"/>
    <x v="1"/>
  </r>
  <r>
    <n v="100"/>
    <x v="4"/>
  </r>
  <r>
    <n v="100"/>
    <x v="4"/>
  </r>
  <r>
    <n v="100"/>
    <x v="4"/>
  </r>
  <r>
    <n v="100"/>
    <x v="4"/>
  </r>
  <r>
    <n v="100"/>
    <x v="4"/>
  </r>
  <r>
    <n v="100"/>
    <x v="4"/>
  </r>
  <r>
    <n v="100"/>
    <x v="4"/>
  </r>
  <r>
    <n v="100"/>
    <x v="1"/>
  </r>
  <r>
    <n v="100"/>
    <x v="1"/>
  </r>
  <r>
    <n v="100"/>
    <x v="1"/>
  </r>
  <r>
    <n v="100"/>
    <x v="1"/>
  </r>
  <r>
    <n v="100"/>
    <x v="1"/>
  </r>
  <r>
    <n v="80"/>
    <x v="4"/>
  </r>
  <r>
    <n v="80"/>
    <x v="4"/>
  </r>
  <r>
    <n v="80"/>
    <x v="4"/>
  </r>
  <r>
    <n v="80"/>
    <x v="4"/>
  </r>
  <r>
    <n v="80"/>
    <x v="4"/>
  </r>
  <r>
    <n v="80"/>
    <x v="4"/>
  </r>
  <r>
    <n v="80"/>
    <x v="4"/>
  </r>
  <r>
    <n v="80"/>
    <x v="4"/>
  </r>
  <r>
    <n v="80"/>
    <x v="4"/>
  </r>
  <r>
    <n v="80"/>
    <x v="4"/>
  </r>
  <r>
    <n v="80"/>
    <x v="4"/>
  </r>
  <r>
    <n v="80"/>
    <x v="4"/>
  </r>
  <r>
    <n v="80"/>
    <x v="4"/>
  </r>
  <r>
    <n v="80"/>
    <x v="4"/>
  </r>
  <r>
    <n v="100"/>
    <x v="4"/>
  </r>
  <r>
    <n v="100"/>
    <x v="4"/>
  </r>
  <r>
    <n v="100"/>
    <x v="4"/>
  </r>
  <r>
    <n v="100"/>
    <x v="4"/>
  </r>
  <r>
    <n v="100"/>
    <x v="4"/>
  </r>
  <r>
    <n v="100"/>
    <x v="4"/>
  </r>
  <r>
    <n v="100"/>
    <x v="4"/>
  </r>
  <r>
    <n v="80"/>
    <x v="4"/>
  </r>
  <r>
    <n v="60"/>
    <x v="4"/>
  </r>
  <r>
    <n v="60"/>
    <x v="4"/>
  </r>
  <r>
    <n v="80"/>
    <x v="4"/>
  </r>
  <r>
    <n v="100"/>
    <x v="4"/>
  </r>
  <r>
    <n v="80"/>
    <x v="4"/>
  </r>
  <r>
    <n v="80"/>
    <x v="4"/>
  </r>
  <r>
    <n v="80"/>
    <x v="4"/>
  </r>
  <r>
    <n v="100"/>
    <x v="4"/>
  </r>
  <r>
    <n v="80"/>
    <x v="4"/>
  </r>
  <r>
    <n v="80"/>
    <x v="4"/>
  </r>
  <r>
    <n v="60"/>
    <x v="4"/>
  </r>
  <r>
    <n v="100"/>
    <x v="4"/>
  </r>
  <r>
    <n v="100"/>
    <x v="4"/>
  </r>
  <r>
    <n v="100"/>
    <x v="4"/>
  </r>
  <r>
    <n v="60"/>
    <x v="1"/>
  </r>
  <r>
    <n v="60"/>
    <x v="4"/>
  </r>
  <r>
    <n v="60"/>
    <x v="4"/>
  </r>
  <r>
    <n v="80"/>
    <x v="4"/>
  </r>
  <r>
    <n v="100"/>
    <x v="4"/>
  </r>
  <r>
    <n v="100"/>
    <x v="1"/>
  </r>
  <r>
    <n v="100"/>
    <x v="4"/>
  </r>
  <r>
    <n v="100"/>
    <x v="1"/>
  </r>
  <r>
    <n v="100"/>
    <x v="4"/>
  </r>
  <r>
    <n v="100"/>
    <x v="4"/>
  </r>
  <r>
    <n v="100"/>
    <x v="4"/>
  </r>
  <r>
    <n v="100"/>
    <x v="4"/>
  </r>
  <r>
    <n v="100"/>
    <x v="4"/>
  </r>
  <r>
    <n v="100"/>
    <x v="1"/>
  </r>
  <r>
    <n v="100"/>
    <x v="4"/>
  </r>
  <r>
    <n v="100"/>
    <x v="4"/>
  </r>
  <r>
    <n v="100"/>
    <x v="4"/>
  </r>
  <r>
    <n v="100"/>
    <x v="4"/>
  </r>
  <r>
    <n v="100"/>
    <x v="4"/>
  </r>
  <r>
    <n v="60"/>
    <x v="1"/>
  </r>
  <r>
    <n v="60"/>
    <x v="4"/>
  </r>
  <r>
    <n v="80"/>
    <x v="4"/>
  </r>
  <r>
    <n v="80"/>
    <x v="0"/>
  </r>
  <r>
    <n v="80"/>
    <x v="2"/>
  </r>
  <r>
    <n v="100"/>
    <x v="4"/>
  </r>
  <r>
    <n v="100"/>
    <x v="4"/>
  </r>
  <r>
    <n v="100"/>
    <x v="4"/>
  </r>
  <r>
    <n v="100"/>
    <x v="0"/>
  </r>
  <r>
    <n v="100"/>
    <x v="2"/>
  </r>
  <r>
    <n v="100"/>
    <x v="4"/>
  </r>
  <r>
    <n v="100"/>
    <x v="4"/>
  </r>
  <r>
    <n v="100"/>
    <x v="2"/>
  </r>
  <r>
    <n v="100"/>
    <x v="4"/>
  </r>
  <r>
    <n v="80"/>
    <x v="4"/>
  </r>
  <r>
    <n v="80"/>
    <x v="4"/>
  </r>
  <r>
    <n v="80"/>
    <x v="4"/>
  </r>
  <r>
    <n v="80"/>
    <x v="0"/>
  </r>
  <r>
    <n v="100"/>
    <x v="1"/>
  </r>
  <r>
    <n v="100"/>
    <x v="1"/>
  </r>
  <r>
    <n v="100"/>
    <x v="4"/>
  </r>
  <r>
    <n v="100"/>
    <x v="0"/>
  </r>
  <r>
    <n v="100"/>
    <x v="2"/>
  </r>
  <r>
    <n v="100"/>
    <x v="4"/>
  </r>
  <r>
    <n v="100"/>
    <x v="4"/>
  </r>
  <r>
    <n v="100"/>
    <x v="4"/>
  </r>
  <r>
    <n v="100"/>
    <x v="4"/>
  </r>
  <r>
    <n v="100"/>
    <x v="4"/>
  </r>
  <r>
    <n v="100"/>
    <x v="4"/>
  </r>
  <r>
    <n v="100"/>
    <x v="4"/>
  </r>
  <r>
    <n v="100"/>
    <x v="4"/>
  </r>
  <r>
    <n v="80"/>
    <x v="1"/>
  </r>
  <r>
    <n v="80"/>
    <x v="4"/>
  </r>
  <r>
    <n v="80"/>
    <x v="4"/>
  </r>
  <r>
    <n v="80"/>
    <x v="4"/>
  </r>
  <r>
    <n v="80"/>
    <x v="4"/>
  </r>
  <r>
    <n v="80"/>
    <x v="4"/>
  </r>
  <r>
    <n v="80"/>
    <x v="4"/>
  </r>
  <r>
    <n v="80"/>
    <x v="4"/>
  </r>
  <r>
    <n v="80"/>
    <x v="4"/>
  </r>
  <r>
    <n v="80"/>
    <x v="4"/>
  </r>
  <r>
    <n v="80"/>
    <x v="4"/>
  </r>
  <r>
    <n v="80"/>
    <x v="4"/>
  </r>
  <r>
    <n v="80"/>
    <x v="4"/>
  </r>
  <r>
    <n v="100"/>
    <x v="4"/>
  </r>
  <r>
    <n v="100"/>
    <x v="4"/>
  </r>
  <r>
    <n v="100"/>
    <x v="4"/>
  </r>
  <r>
    <n v="80"/>
    <x v="4"/>
  </r>
  <r>
    <n v="80"/>
    <x v="4"/>
  </r>
  <r>
    <n v="80"/>
    <x v="4"/>
  </r>
  <r>
    <n v="60"/>
    <x v="4"/>
  </r>
  <r>
    <n v="60"/>
    <x v="4"/>
  </r>
  <r>
    <n v="80"/>
    <x v="4"/>
  </r>
  <r>
    <n v="100"/>
    <x v="0"/>
  </r>
  <r>
    <n v="60"/>
    <x v="0"/>
  </r>
  <r>
    <n v="80"/>
    <x v="4"/>
  </r>
  <r>
    <n v="80"/>
    <x v="0"/>
  </r>
  <r>
    <n v="80"/>
    <x v="2"/>
  </r>
  <r>
    <n v="100"/>
    <x v="0"/>
  </r>
  <r>
    <n v="100"/>
    <x v="2"/>
  </r>
  <r>
    <n v="100"/>
    <x v="0"/>
  </r>
  <r>
    <n v="100"/>
    <x v="2"/>
  </r>
  <r>
    <n v="100"/>
    <x v="2"/>
  </r>
  <r>
    <n v="100"/>
    <x v="2"/>
  </r>
  <r>
    <n v="100"/>
    <x v="2"/>
  </r>
  <r>
    <n v="100"/>
    <x v="3"/>
  </r>
  <r>
    <n v="100"/>
    <x v="0"/>
  </r>
  <r>
    <n v="100"/>
    <x v="2"/>
  </r>
  <r>
    <n v="100"/>
    <x v="2"/>
  </r>
  <r>
    <n v="80"/>
    <x v="2"/>
  </r>
  <r>
    <n v="60"/>
    <x v="1"/>
  </r>
  <r>
    <n v="60"/>
    <x v="4"/>
  </r>
  <r>
    <n v="40"/>
    <x v="1"/>
  </r>
  <r>
    <n v="40"/>
    <x v="4"/>
  </r>
  <r>
    <n v="40"/>
    <x v="4"/>
  </r>
  <r>
    <n v="40"/>
    <x v="4"/>
  </r>
  <r>
    <n v="20"/>
    <x v="4"/>
  </r>
  <r>
    <n v="20"/>
    <x v="4"/>
  </r>
  <r>
    <n v="40"/>
    <x v="1"/>
  </r>
  <r>
    <n v="90"/>
    <x v="1"/>
  </r>
  <r>
    <n v="100"/>
    <x v="4"/>
  </r>
  <r>
    <n v="80"/>
    <x v="0"/>
  </r>
  <r>
    <n v="60"/>
    <x v="4"/>
  </r>
  <r>
    <n v="100"/>
    <x v="1"/>
  </r>
  <r>
    <n v="100"/>
    <x v="1"/>
  </r>
  <r>
    <n v="100"/>
    <x v="1"/>
  </r>
  <r>
    <n v="100"/>
    <x v="4"/>
  </r>
  <r>
    <n v="100"/>
    <x v="4"/>
  </r>
  <r>
    <n v="1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4"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1" rowHeaderCaption="FUNCION CIBERSEGURIDAD">
  <location ref="B71:B77"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27">
      <pivotArea field="0" type="button" dataOnly="0" labelOnly="1" outline="0" axis="axisRow" fieldPosition="0"/>
    </format>
    <format dxfId="26">
      <pivotArea dataOnly="0" labelOnly="1" outline="0" axis="axisValues" fieldPosition="0"/>
    </format>
    <format dxfId="25">
      <pivotArea field="0" type="button" dataOnly="0" labelOnly="1" outline="0" axis="axisRow" fieldPosition="0"/>
    </format>
    <format dxfId="24">
      <pivotArea dataOnly="0" labelOnly="1" outline="0" axis="axisValues" fieldPosition="0"/>
    </format>
    <format dxfId="23">
      <pivotArea field="0" type="button" dataOnly="0" labelOnly="1" outline="0" axis="axisRow" fieldPosition="0"/>
    </format>
    <format dxfId="22">
      <pivotArea dataOnly="0" labelOnly="1" outline="0" axis="axisValues" fieldPosition="0"/>
    </format>
    <format dxfId="21">
      <pivotArea field="0" type="button" dataOnly="0" labelOnly="1" outline="0" axis="axisRow" fieldPosition="0"/>
    </format>
    <format dxfId="20">
      <pivotArea dataOnly="0" labelOnly="1" outline="0" axis="axisValues" fieldPosition="0"/>
    </format>
    <format dxfId="19">
      <pivotArea grandRow="1" outline="0" collapsedLevelsAreSubtotals="1" fieldPosition="0"/>
    </format>
    <format dxfId="18">
      <pivotArea dataOnly="0" labelOnly="1" grandRow="1" outline="0" fieldPosition="0"/>
    </format>
    <format dxfId="17">
      <pivotArea grandRow="1" outline="0" collapsedLevelsAreSubtotals="1" fieldPosition="0"/>
    </format>
    <format dxfId="16">
      <pivotArea dataOnly="0" labelOnly="1" grandRow="1" outline="0" fieldPosition="0"/>
    </format>
    <format dxfId="15">
      <pivotArea grandRow="1" outline="0" collapsedLevelsAreSubtotals="1" fieldPosition="0"/>
    </format>
    <format dxfId="14">
      <pivotArea dataOnly="0" labelOnly="1" grandRow="1" outline="0" fieldPosition="0"/>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outline="0" axis="axisValues" fieldPosition="0"/>
    </format>
    <format dxfId="9">
      <pivotArea dataOnly="0" labelOnly="1" fieldPosition="0">
        <references count="1">
          <reference field="0" count="0"/>
        </references>
      </pivotArea>
    </format>
    <format dxfId="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5" applyNumberFormats="0" applyBorderFormats="0" applyFontFormats="0" applyPatternFormats="0" applyAlignmentFormats="0" applyWidthHeightFormats="1" dataCaption="Valores" updatedVersion="8" minRefreshableVersion="3" useAutoFormatting="1" rowGrandTotals="0" colGrandTotals="0" itemPrintTitles="1" createdVersion="5" indent="0" outline="1" outlineData="1" multipleFieldFilters="0" chartFormat="48">
  <location ref="B94:C99"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18">
    <format dxfId="45">
      <pivotArea outline="0" collapsedLevelsAreSubtotals="1" fieldPosition="0">
        <references count="1">
          <reference field="4294967294" count="1" selected="0">
            <x v="0"/>
          </reference>
        </references>
      </pivotArea>
    </format>
    <format dxfId="44">
      <pivotArea outline="0" collapsedLevelsAreSubtotals="1" fieldPosition="0"/>
    </format>
    <format dxfId="43">
      <pivotArea dataOnly="0" labelOnly="1" fieldPosition="0">
        <references count="1">
          <reference field="1" count="0"/>
        </references>
      </pivotArea>
    </format>
    <format dxfId="42">
      <pivotArea outline="0" collapsedLevelsAreSubtotals="1" fieldPosition="0"/>
    </format>
    <format dxfId="41">
      <pivotArea dataOnly="0" labelOnly="1" fieldPosition="0">
        <references count="1">
          <reference field="1" count="0"/>
        </references>
      </pivotArea>
    </format>
    <format dxfId="40">
      <pivotArea field="1" type="button" dataOnly="0" labelOnly="1" outline="0" axis="axisRow" fieldPosition="0"/>
    </format>
    <format dxfId="39">
      <pivotArea dataOnly="0" labelOnly="1" outline="0" fieldPosition="0">
        <references count="1">
          <reference field="4294967294" count="1">
            <x v="0"/>
          </reference>
        </references>
      </pivotArea>
    </format>
    <format dxfId="38">
      <pivotArea outline="0" collapsedLevelsAreSubtotals="1" fieldPosition="0"/>
    </format>
    <format dxfId="37">
      <pivotArea dataOnly="0" labelOnly="1" fieldPosition="0">
        <references count="1">
          <reference field="1" count="0"/>
        </references>
      </pivotArea>
    </format>
    <format dxfId="36">
      <pivotArea field="1" type="button" dataOnly="0" labelOnly="1" outline="0" axis="axisRow" fieldPosition="0"/>
    </format>
    <format dxfId="35">
      <pivotArea dataOnly="0" labelOnly="1" outline="0" fieldPosition="0">
        <references count="1">
          <reference field="4294967294" count="1">
            <x v="0"/>
          </reference>
        </references>
      </pivotArea>
    </format>
    <format dxfId="34">
      <pivotArea field="1" type="button" dataOnly="0" labelOnly="1" outline="0" axis="axisRow" fieldPosition="0"/>
    </format>
    <format dxfId="33">
      <pivotArea dataOnly="0" labelOnly="1" outline="0" fieldPosition="0">
        <references count="1">
          <reference field="4294967294" count="1">
            <x v="0"/>
          </reference>
        </references>
      </pivotArea>
    </format>
    <format dxfId="32">
      <pivotArea field="1" type="button" dataOnly="0" labelOnly="1" outline="0" axis="axisRow" fieldPosition="0"/>
    </format>
    <format dxfId="31">
      <pivotArea dataOnly="0" labelOnly="1" outline="0" fieldPosition="0">
        <references count="1">
          <reference field="4294967294" count="1">
            <x v="0"/>
          </reference>
        </references>
      </pivotArea>
    </format>
    <format dxfId="30">
      <pivotArea field="1" type="button" dataOnly="0" labelOnly="1" outline="0" axis="axisRow" fieldPosition="0"/>
    </format>
    <format dxfId="29">
      <pivotArea dataOnly="0" labelOnly="1" outline="0" fieldPosition="0">
        <references count="1">
          <reference field="4294967294" count="1">
            <x v="0"/>
          </reference>
        </references>
      </pivotArea>
    </format>
    <format dxfId="28">
      <pivotArea dataOnly="0" labelOnly="1" outline="0" fieldPosition="0">
        <references count="1">
          <reference field="4294967294" count="1">
            <x v="0"/>
          </reference>
        </references>
      </pivotArea>
    </format>
  </formats>
  <chartFormats count="1">
    <chartFormat chart="1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B3:D10" totalsRowShown="0" headerRowDxfId="7" dataDxfId="5" headerRowBorderDxfId="6" tableBorderDxfId="4" totalsRowBorderDxfId="3">
  <autoFilter ref="B3:D10" xr:uid="{00000000-0009-0000-0100-000001000000}"/>
  <tableColumns count="3">
    <tableColumn id="1" xr3:uid="{00000000-0010-0000-0000-000001000000}" name="Descripción" dataDxfId="2"/>
    <tableColumn id="2" xr3:uid="{00000000-0010-0000-0000-000002000000}" name="Calificación" dataDxfId="1"/>
    <tableColumn id="3" xr3:uid="{00000000-0010-0000-0000-000003000000}" name="Criterio" dataDxfId="0"/>
  </tableColumns>
  <tableStyleInfo name="TableStyleMedium16"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3" Type="http://schemas.openxmlformats.org/officeDocument/2006/relationships/hyperlink" Target="../../../../../Forms/AllItems.aspx?id=%2FSE%2FTI%2FSI%2FDocumentos%20compartidos%2F01%5FSeguimiento%20SGSPI%2F04%5FInstrumento%20de%20evaluaci%C3%B3n%20MSPI%2F2024%2FLevantamiento%2FFormatos%20de%20Acuerdos%20de%20Confidencialidad&amp;viewid=2ba889e8%2Dad22%2D4c25%2D9bf8%2Daca65db7a099" TargetMode="External"/><Relationship Id="rId18" Type="http://schemas.openxmlformats.org/officeDocument/2006/relationships/hyperlink" Target="../../../../../../../../../../../../../../../../../sites/GSC/Documentos%20del%20Sistema%20de%20Calidad/Forms/AllItems.aspx?id=%2Fsites%2FGSC%2FDocumentos%20del%20Sistema%20de%20Calidad%2FGobierno%20y%20gesti%C3%B3n%20de%20las%20tecnolog%C3%ADas&amp;viewid=34e7bf2e%2D260a%2D4721%2Dbdec%2D924e96ba3e27" TargetMode="External"/><Relationship Id="rId26" Type="http://schemas.openxmlformats.org/officeDocument/2006/relationships/hyperlink" Target="../../../../../Forms/AllItems.aspx?id=%2FSE%2FTI%2FSI%2FDocumentos%20compartidos%2F01%5FSeguimiento%20SGSPI%2F04%5FInstrumento%20de%20evaluaci%C3%B3n%20MSPI%2F2024%2FLevantamiento%2FResultados%20Auditorias&amp;viewid=2ba889e8%2Dad22%2D4c25%2D9bf8%2Daca65db7a099" TargetMode="External"/><Relationship Id="rId3" Type="http://schemas.openxmlformats.org/officeDocument/2006/relationships/hyperlink" Target="https://www.jep.gov.co/Paginas/organigrama.aspx" TargetMode="External"/><Relationship Id="rId21" Type="http://schemas.openxmlformats.org/officeDocument/2006/relationships/hyperlink" Target="../../../../../../../../../../../../../../../../../:x:/r/SE/TI/SI/Documentos%20compartidos/01_Seguimiento%20SGSPI/04_Instrumento%20de%20evaluaci&#243;n%20MSPI/2024/Levantamiento/Reporte%20Alertas%202024%20I-II%20Q.xlsx?d=w5937a0a23ce8437398d57f075f87f884&amp;csf=1&amp;web=1&amp;e=MoQ3lC" TargetMode="External"/><Relationship Id="rId7" Type="http://schemas.openxmlformats.org/officeDocument/2006/relationships/hyperlink" Target="https://www.jep.gov.co/Paginas/organigrama.aspx" TargetMode="External"/><Relationship Id="rId12" Type="http://schemas.openxmlformats.org/officeDocument/2006/relationships/hyperlink" Target="https://www.jep.gov.co/Polticas%20y%20Lineamientos/Pol%C3%ADtica%20de%20Seguridad%20y%20Privacidad%20de%20la%20informaci%C3%B3n.pdf" TargetMode="External"/><Relationship Id="rId17" Type="http://schemas.openxmlformats.org/officeDocument/2006/relationships/hyperlink" Target="../../../../../Forms/AllItems.aspx?csf=1&amp;web=1&amp;e=AGAwjM&amp;CID=fe4dc34f%2De140%2D426c%2D8c45%2Dc34d531f8352&amp;FolderCTID=0x01200020CB0BA665C5774898CEC2F24C79E956&amp;id=%2FSE%2FTI%2FSI%2FDocumentos%20compartidos%2F01%5FSeguimiento%20SGSPI%2F04%5FInstrumento%20de%20evaluaci%C3%B3n%20MSPI%2F2024%2FLevantamiento%2FTransferencia%20de%20informaci%C3%B3n&amp;viewid=2ba889e8%2Dad22%2D4c25%2D9bf8%2Daca65db7a099" TargetMode="External"/><Relationship Id="rId25" Type="http://schemas.openxmlformats.org/officeDocument/2006/relationships/hyperlink" Target="../../../../../../../../../../../../../../../../../:b:/r/SE/TI/SI/Documentos%20compartidos/01_Seguimiento%20SGSPI/04_Instrumento%20de%20evaluaci&#243;n%20MSPI/2024/Levantamiento/MODIFICACI&#211;N%202%20PLAN%20ANUAL%20DE%20AUDITOR&#205;AS%20BASADO%20EN%20RIESGOS%202024.pdf?csf=1&amp;web=1&amp;e=FQYcIX" TargetMode="External"/><Relationship Id="rId33" Type="http://schemas.openxmlformats.org/officeDocument/2006/relationships/comments" Target="../comments1.xml"/><Relationship Id="rId2" Type="http://schemas.openxmlformats.org/officeDocument/2006/relationships/hyperlink" Target="../../../../../../../../SFI/SitePages/Sistema-de-Gesti%C3%B3n-de-Calidad.aspx" TargetMode="External"/><Relationship Id="rId16" Type="http://schemas.openxmlformats.org/officeDocument/2006/relationships/hyperlink" Target="../../../../../Forms/AllItems.aspx?sw=bypass&amp;bypassReason=listStartSPFxError%3Berror%3De%2EisActivated%40https%3A%2F%2Fres%2D1%2Ecdn%2Eoffice%2Enet%2Ffiles%2Fsp%2Dclient%2Fs%E2%80%A6&amp;id=%2FSE%2FTI%2FSI%2FDocumentos%20compartidos%2F01%5FSeguimiento%20SGSPI%2F04%5FInstrumento%20de%20evaluaci%C3%B3n%20MSPI%2F2024%2FLevantamiento%2FDesarrollo%20seguro&amp;viewid=2ba889e8%2Dad22%2D4c25%2D9bf8%2Daca65db7a099" TargetMode="External"/><Relationship Id="rId20" Type="http://schemas.openxmlformats.org/officeDocument/2006/relationships/hyperlink" Target="../../../../../../../../../../../../../../../../../:b:/r/SE/TI/SI/Documentos%20compartidos/01_Seguimiento%20SGSPI/04_Instrumento%20de%20evaluaci&#243;n%20MSPI/2024/Levantamiento/Circular%2014%20de%202021%20-%20Secretario%20Ejecutivo%20(E).pdf?csf=1&amp;web=1&amp;e=CFgOL9" TargetMode="External"/><Relationship Id="rId29" Type="http://schemas.openxmlformats.org/officeDocument/2006/relationships/hyperlink" Target="../../../../../Forms/AllItems.aspx?id=%2FSE%2FTI%2FSI%2FDocumentos%20compartidos%2F01%5FSeguimiento%20SGSPI%2F04%5FInstrumento%20de%20evaluaci%C3%B3n%20MSPI%2F2024%2FLevantamiento%2FArquitectura%20TI&amp;viewid=2ba889e8%2Dad22%2D4c25%2D9bf8%2Daca65db7a099" TargetMode="External"/><Relationship Id="rId1" Type="http://schemas.openxmlformats.org/officeDocument/2006/relationships/hyperlink" Target="https://www.jep.gov.co/Paginas/mision-vision-funciones-y-deberes.aspx" TargetMode="External"/><Relationship Id="rId6" Type="http://schemas.openxmlformats.org/officeDocument/2006/relationships/hyperlink" Target="../../../../../../../../SFI/SitePages/Sistema-de-Gesti%C3%B3n-de-Calidad.aspx" TargetMode="External"/><Relationship Id="rId11" Type="http://schemas.openxmlformats.org/officeDocument/2006/relationships/hyperlink" Target="../../../../../../../../../../../../../../../../../:b:/r/sites/GSC/Documentos%20del%20Sistema%20de%20Calidad/Gobierno%20y%20gesti&#243;n%20de%20las%20tecnolog&#237;as/02%20Manuales/JEP-MA-06-01_Manual%20Sistema%20de%20Gesti&#243;n%20de%20Seguridad%20y%20Privacidad%20de%20la%20Informaci&#243;n%20(SGSPI).pdf?csf=1&amp;web=1&amp;e=fANIXP" TargetMode="External"/><Relationship Id="rId24" Type="http://schemas.openxmlformats.org/officeDocument/2006/relationships/hyperlink" Target="../../../../../../../../../../../../../../../../../:f:/r/SE/TI/SI/Documentos%20compartidos/01_Seguimiento%20SGSPI/05_Indicadores/2024?csf=1&amp;web=1&amp;e=qKqvGK" TargetMode="External"/><Relationship Id="rId32" Type="http://schemas.openxmlformats.org/officeDocument/2006/relationships/vmlDrawing" Target="../drawings/vmlDrawing1.vml"/><Relationship Id="rId5" Type="http://schemas.openxmlformats.org/officeDocument/2006/relationships/hyperlink" Target="https://www.jep.gov.co/Paginas/mision-vision-funciones-y-deberes.aspx" TargetMode="External"/><Relationship Id="rId15" Type="http://schemas.openxmlformats.org/officeDocument/2006/relationships/hyperlink" Target="../../../../../../../../../../../../../../../../../:b:/r/sites/GSC/Documentos%20del%20Sistema%20de%20Calidad/Gesti&#243;n%20del%20talento%20humano/03%20Procedimientos/JEP-PT-07-16%20Vinculacio&#769;n%20y%20desvinculacio&#769;n.pdf?csf=1&amp;web=1&amp;e=9rZSTL" TargetMode="External"/><Relationship Id="rId23" Type="http://schemas.openxmlformats.org/officeDocument/2006/relationships/hyperlink" Target="../../../../../Forms/AllItems.aspx?id=%2FSE%2FTI%2FSI%2FDocumentos%20compartidos%2F01%5FSeguimiento%20SGSPI%2F04%5FInstrumento%20de%20evaluaci%C3%B3n%20MSPI%2F2024%2FLevantamiento%2FSeguimiento%20Matriz%20de%20Riesgos&amp;viewid=2ba889e8%2Dad22%2D4c25%2D9bf8%2Daca65db7a099" TargetMode="External"/><Relationship Id="rId28" Type="http://schemas.openxmlformats.org/officeDocument/2006/relationships/hyperlink" Target="../../../../../../../../../../../../../../../../../:x:/r/SE/TI/SI/_layouts/15/Doc.aspx?sourcedoc=%7B32B15337-B052-4046-BE44-63AACE53E3D0%7D&amp;file=JEP-Matriz%20Riesgos%20Seguridad%20Informaci%C3%B3n_2024_I_Cuatrimestre.xlsx&amp;action=default&amp;mobileredirect=true" TargetMode="External"/><Relationship Id="rId10" Type="http://schemas.openxmlformats.org/officeDocument/2006/relationships/hyperlink" Target="../../../../../../../../../../../../../../../../../:b:/r/sites/GSC/Documentos%20del%20Sistema%20de%20Calidad/Gobierno%20y%20gesti&#243;n%20de%20las%20tecnolog&#237;as/02%20Manuales/JEP-MA-06-01.%20Manual%20SGSPI%20(Anexos)/Anexo%20No.%2017.%20Metodolog&#237;a%20Riesgos%20Seguridad%20Informaci&#243;n%20V1.0.pdf?csf=1&amp;web=1&amp;e=SL3QFt" TargetMode="External"/><Relationship Id="rId19" Type="http://schemas.openxmlformats.org/officeDocument/2006/relationships/hyperlink" Target="../../../../../../../../../../../../../../../../../:x:/r/SE/TI/SI/_layouts/15/Doc.aspx?sourcedoc=%7BE0D5B12C-F517-47C4-91DA-0DB98ABA21DE%7D&amp;file=Anexo%20No.%202.%20Normograma%20SGSPI.xlsx&amp;action=default&amp;mobileredirect=true" TargetMode="External"/><Relationship Id="rId31" Type="http://schemas.openxmlformats.org/officeDocument/2006/relationships/drawing" Target="../drawings/drawing2.xml"/><Relationship Id="rId4" Type="http://schemas.openxmlformats.org/officeDocument/2006/relationships/hyperlink" Target="https://www.jep.gov.co/JEP/Paginas/Jurisdiccion-Especial-para-la-Paz.aspx" TargetMode="External"/><Relationship Id="rId9" Type="http://schemas.openxmlformats.org/officeDocument/2006/relationships/hyperlink" Target="https://www.jep.gov.co/Polticas%20y%20Lineamientos/Pol%C3%ADtica%20de%20Seguridad%20y%20Privacidad%20de%20la%20informaci%C3%B3n.pdf" TargetMode="External"/><Relationship Id="rId14" Type="http://schemas.openxmlformats.org/officeDocument/2006/relationships/hyperlink" Target="../../../../../Forms/AllItems.aspx?csf=1&amp;web=1&amp;e=AGAwjM&amp;CID=fe4dc34f%2De140%2D426c%2D8c45%2Dc34d531f8352&amp;FolderCTID=0x01200020CB0BA665C5774898CEC2F24C79E956&amp;id=%2FSE%2FTI%2FSI%2FDocumentos%20compartidos%2F01%5FSeguimiento%20SGSPI%2F04%5FInstrumento%20de%20evaluaci%C3%B3n%20MSPI%2F2024%2FLevantamiento%2FSeguimiento%20Matriz%20de%20Riesgos&amp;viewid=2ba889e8%2Dad22%2D4c25%2D9bf8%2Daca65db7a099" TargetMode="External"/><Relationship Id="rId22" Type="http://schemas.openxmlformats.org/officeDocument/2006/relationships/hyperlink" Target="../../../../../../../../../../../../../../../../../:x:/r/SE/TI/SI/_layouts/15/Doc.aspx?sourcedoc=%7BF8EE73D3-F4D3-4847-8912-8902CD24737B%7D&amp;file=ListadoContratistas.xlsx&amp;action=default&amp;mobileredirect=true" TargetMode="External"/><Relationship Id="rId27" Type="http://schemas.openxmlformats.org/officeDocument/2006/relationships/hyperlink" Target="../../../../../../../../../../../../../../../../../:x:/r/SE/TI/SI/_layouts/15/Doc.aspx?sourcedoc=%7B32B15337-B052-4046-BE44-63AACE53E3D0%7D&amp;file=JEP-Matriz%20Riesgos%20Seguridad%20Informaci%C3%B3n_2024_I_Cuatrimestre.xlsx&amp;action=default&amp;mobileredirect=true" TargetMode="External"/><Relationship Id="rId30" Type="http://schemas.openxmlformats.org/officeDocument/2006/relationships/printerSettings" Target="../printerSettings/printerSettings1.bin"/><Relationship Id="rId8" Type="http://schemas.openxmlformats.org/officeDocument/2006/relationships/hyperlink" Target="https://www.jep.gov.co/Polticas%20y%20Lineamientos/Pol%C3%ADtica%20de%20Seguridad%20y%20Privacidad%20de%20la%20informaci%C3%B3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hyperlink" Target="../../../../../Forms/AllItems.aspx?ct=1708345749168&amp;or=Teams%2DHL&amp;ga=1&amp;LOF=1&amp;id=%2FSE%2FTI%2FSI%2FDocumentos%20compartidos%2F01%5FSeguimiento%20SGSPI%2F04%5FInstrumento%20de%20evaluaci%C3%B3n%20MSPI%2F2024%2FEvidencias%2FAdministrativas%2FAD%2E4%20%2D%20GESTI%C3%93N%20DE%20ACTIVOS%2FAD%2E4%2E1%2E2%20%2D%20Propiedad%20de%20los%20activos&amp;viewid=2ba889e8%2Dad22%2D4c25%2D9bf8%2Daca65db7a099" TargetMode="External"/><Relationship Id="rId18" Type="http://schemas.openxmlformats.org/officeDocument/2006/relationships/hyperlink" Target="../../../../../Forms/AllItems.aspx?ct=1708345749168&amp;or=Teams%2DHL&amp;ga=1&amp;LOF=1&amp;id=%2FSE%2FTI%2FSI%2FDocumentos%20compartidos%2F01%5FSeguimiento%20SGSPI%2F04%5FInstrumento%20de%20evaluaci%C3%B3n%20MSPI%2F2024%2FEvidencias%2FAdministrativas%2FAD%2E4%20%2D%20GESTI%C3%93N%20DE%20ACTIVOS%2FAD%2E4%2E1%2E4%20%2D%20Devoluci%C3%B3n%20de%20activos&amp;viewid=2ba889e8%2Dad22%2D4c25%2D9bf8%2Daca65db7a099" TargetMode="External"/><Relationship Id="rId26" Type="http://schemas.openxmlformats.org/officeDocument/2006/relationships/hyperlink" Target="../../../../../../../../../../../../../../../../../:f:/r/SE/TI/SI/Documentos%20compartidos/01_Seguimiento%20SGSPI/04_Instrumento%20de%20evaluaci&#243;n%20MSPI/2024/Evidencias/Administrativas/AD.2%20-%20ORGANIZACION%20DE%20LA%20SEGURIDAD%20DE%20LA%20INFORMACION/AD.2.1.2%20-%20Separaci&#243;n%20de%20deberes%20-%20tareas?csf=1&amp;web=1&amp;e=xSO6Oh" TargetMode="External"/><Relationship Id="rId3" Type="http://schemas.openxmlformats.org/officeDocument/2006/relationships/hyperlink" Target="../../../../../Forms/AllItems.aspx?id=%2FSE%2FTI%2FSI%2FDocumentos%20compartidos%2F01%5FSeguimiento%20SGSPI%2F04%5FInstrumento%20de%20evaluaci%C3%B3n%20MSPI%2F2024%2FEvidencias%2FAdministrativas%2FAD%2E3%20%2D%20SEGURIDAD%20DE%20LOS%20RECURSOS%20HUMANOS%2FAD%2E3%2E2%2E1%20%2D%20Responsabilidades%20de%20la%20direcci%C3%B3n&amp;viewid=2ba889e8%2Dad22%2D4c25%2D9bf8%2Daca65db7a099" TargetMode="External"/><Relationship Id="rId21" Type="http://schemas.openxmlformats.org/officeDocument/2006/relationships/hyperlink" Target="../../../../../Forms/AllItems.aspx?ct=1708345749168&amp;or=Teams%2DHL&amp;ga=1&amp;LOF=1&amp;id=%2FSE%2FTI%2FSI%2FDocumentos%20compartidos%2F01%5FSeguimiento%20SGSPI%2F04%5FInstrumento%20de%20evaluaci%C3%B3n%20MSPI%2F2024%2FEvidencias%2FAdministrativas%2FAD%2E4%20%2D%20GESTI%C3%93N%20DE%20ACTIVOS%2FAD%2E4%2E3%2E1%20%2D%20Gesti%C3%B3n%20de%20medios%20removibles&amp;viewid=2ba889e8%2Dad22%2D4c25%2D9bf8%2Daca65db7a099" TargetMode="External"/><Relationship Id="rId34" Type="http://schemas.openxmlformats.org/officeDocument/2006/relationships/vmlDrawing" Target="../drawings/vmlDrawing2.vml"/><Relationship Id="rId7" Type="http://schemas.openxmlformats.org/officeDocument/2006/relationships/hyperlink" Target="../../../../../Forms/AllItems.aspx?id=%2FSE%2FTI%2FSI%2FDocumentos%20compartidos%2F01%5FSeguimiento%20SGSPI%2F04%5FInstrumento%20de%20evaluaci%C3%B3n%20MSPI%2F2024%2FEvidencias%2FAdministrativas%2FAD%2E3%20%2D%20SEGURIDAD%20DE%20LOS%20RECURSOS%20HUMANOS%2FAD%2E3%2E2%2E3%20%2D%20Proceso%20disciplinario&amp;viewid=2ba889e8%2Dad22%2D4c25%2D9bf8%2Daca65db7a099" TargetMode="External"/><Relationship Id="rId12" Type="http://schemas.openxmlformats.org/officeDocument/2006/relationships/hyperlink" Target="../../../../../Forms/AllItems.aspx?ct=1708345749168&amp;or=Teams%2DHL&amp;ga=1&amp;LOF=1&amp;id=%2FSE%2FTI%2FSI%2FDocumentos%20compartidos%2F01%5FSeguimiento%20SGSPI%2F04%5FInstrumento%20de%20evaluaci%C3%B3n%20MSPI%2F2024%2FEvidencias%2FAdministrativas%2FAD%2E4%20%2D%20GESTI%C3%93N%20DE%20ACTIVOS%2FAD%2E4%2E1%2E1%20%2D%20Inventario%20de%20activos&amp;viewid=2ba889e8%2Dad22%2D4c25%2D9bf8%2Daca65db7a099" TargetMode="External"/><Relationship Id="rId17" Type="http://schemas.openxmlformats.org/officeDocument/2006/relationships/hyperlink" Target="../../../../../Forms/AllItems.aspx?id=%2FSE%2FTI%2FSI%2FDocumentos%20compartidos%2F01%5FSeguimiento%20SGSPI%2F04%5FInstrumento%20de%20evaluaci%C3%B3n%20MSPI%2F2024%2FEvidencias%2FAdministrativas%2FAD%2E6%20%2D%20CUMPLIMIENTO%2FAD%2E6%2E2%2E3%20%2D%20Revisi%C3%B3n%20de%20cumplimiento%20t%C3%A9cnico&amp;viewid=2ba889e8%2Dad22%2D4c25%2D9bf8%2Daca65db7a099" TargetMode="External"/><Relationship Id="rId25" Type="http://schemas.openxmlformats.org/officeDocument/2006/relationships/hyperlink" Target="../../../../../../../../../../../../../../../../../:f:/r/SE/TI/SI/Documentos%20compartidos/01_Seguimiento%20SGSPI/04_Instrumento%20de%20evaluaci&#243;n%20MSPI/2024/Evidencias/Administrativas/AD.2%20-%20ORGANIZACION%20DE%20LA%20SEGURIDAD%20DE%20LA%20INFORMACION/AD.2.1.1%20-%20Roles%20y%20Responsabilidades?csf=1&amp;web=1&amp;e=fPjqmB" TargetMode="External"/><Relationship Id="rId33" Type="http://schemas.openxmlformats.org/officeDocument/2006/relationships/drawing" Target="../drawings/drawing4.xml"/><Relationship Id="rId2" Type="http://schemas.openxmlformats.org/officeDocument/2006/relationships/hyperlink" Target="../../../../../Forms/AllItems.aspx?id=%2FSE%2FTI%2FSI%2FDocumentos%20compartidos%2F01%5FSeguimiento%20SGSPI%2F04%5FInstrumento%20de%20evaluaci%C3%B3n%20MSPI%2F2024%2FEvidencias%2FAdministrativas%2FAD%2E3%20%2D%20SEGURIDAD%20DE%20LOS%20RECURSOS%20HUMANOS%2FAD%2E3%2E1%2E2%20%2D%20T%C3%A9rminos%20y%20condiciones%20del%20empleo&amp;viewid=2ba889e8%2Dad22%2D4c25%2D9bf8%2Daca65db7a099" TargetMode="External"/><Relationship Id="rId16" Type="http://schemas.openxmlformats.org/officeDocument/2006/relationships/hyperlink" Target="../../../../../Forms/AllItems.aspx?id=%2FSE%2FTI%2FSI%2FDocumentos%20compartidos%2F01%5FSeguimiento%20SGSPI%2F04%5FInstrumento%20de%20evaluaci%C3%B3n%20MSPI%2F2024%2FEvidencias%2FAdministrativas%2FAD%2E6%20%2D%20CUMPLIMIENTO%2FAD%2E6%2E1%2E5%20%2D%20Reglamentaci%C3%B3n%20de%20controles%20criptogr%C3%A1ficos&amp;viewid=2ba889e8%2Dad22%2D4c25%2D9bf8%2Daca65db7a099" TargetMode="External"/><Relationship Id="rId20" Type="http://schemas.openxmlformats.org/officeDocument/2006/relationships/hyperlink" Target="../../../../../Forms/AllItems.aspx?ct=1708345749168&amp;or=Teams%2DHL&amp;ga=1&amp;LOF=1&amp;id=%2FSE%2FTI%2FSI%2FDocumentos%20compartidos%2F01%5FSeguimiento%20SGSPI%2F04%5FInstrumento%20de%20evaluaci%C3%B3n%20MSPI%2F2024%2FEvidencias%2FAdministrativas%2FAD%2E4%20%2D%20GESTI%C3%93N%20DE%20ACTIVOS%2FAD%2E4%2E2%2E3%20%2D%20Manejo%20de%20activos&amp;viewid=2ba889e8%2Dad22%2D4c25%2D9bf8%2Daca65db7a099" TargetMode="External"/><Relationship Id="rId29" Type="http://schemas.openxmlformats.org/officeDocument/2006/relationships/hyperlink" Target="../../../../../Forms/AllItems.aspx?id=%2FSE%2FTI%2FSI%2FDocumentos%20compartidos%2F01%5FSeguimiento%20SGSPI%2F04%5FInstrumento%20de%20evaluaci%C3%B3n%20MSPI%2F2024%2FEvidencias%2FAdministrativas%2FAD%2E6%20%2D%20CUMPLIMIENTO%2FAD%2E6%2E2%2E2%20%2D%20Cumplimiento%20con%20las%20pol%C3%ADticas%20y%20normas%20de%20seguridad&amp;viewid=2ba889e8%2Dad22%2D4c25%2D9bf8%2Daca65db7a099" TargetMode="External"/><Relationship Id="rId1" Type="http://schemas.openxmlformats.org/officeDocument/2006/relationships/hyperlink" Target="../../../../../Forms/AllItems.aspx?id=%2FSE%2FTI%2FSI%2FDocumentos%20compartidos%2F01%5FSeguimiento%20SGSPI%2F04%5FInstrumento%20de%20evaluaci%C3%B3n%20MSPI%2F2024%2FEvidencias%2FAdministrativas%2FAD%2E3%20%2D%20SEGURIDAD%20DE%20LOS%20RECURSOS%20HUMANOS%2FAD%2E3%2E1%2E2%20%2D%20Selecci%C3%B3n%20e%20investigaci%C3%B3n%20de%20antecedentes&amp;viewid=2ba889e8%2Dad22%2D4c25%2D9bf8%2Daca65db7a099" TargetMode="External"/><Relationship Id="rId6" Type="http://schemas.openxmlformats.org/officeDocument/2006/relationships/hyperlink" Target="../../../../../Forms/AllItems.aspx?id=%2FSE%2FTI%2FSI%2FDocumentos%20compartidos%2F01%5FSeguimiento%20SGSPI%2F04%5FInstrumento%20de%20evaluaci%C3%B3n%20MSPI%2F2024%2FEvidencias%2FAdministrativas%2FAD%2E3%20%2D%20SEGURIDAD%20DE%20LOS%20RECURSOS%20HUMANOS%2FAD%2E3%2E3%2E1%20%2D%20Terminaci%C3%B3n%20o%20cambio%20de%20responsabilidades%20de%20empleo&amp;viewid=2ba889e8%2Dad22%2D4c25%2D9bf8%2Daca65db7a099" TargetMode="External"/><Relationship Id="rId11" Type="http://schemas.openxmlformats.org/officeDocument/2006/relationships/hyperlink" Target="../../../../../Forms/AllItems.aspx?id=%2FSE%2FTI%2FSI%2FDocumentos%20compartidos%2F01%5FSeguimiento%20SGSPI%2F04%5FInstrumento%20de%20evaluaci%C3%B3n%20MSPI%2F2024%2FEvidencias%2FAdministrativas%2FAD%2E6%20%2D%20CUMPLIMIENTO%2FAD%2E6%2E1%2E2%20%2D%20Derechos%20de%20propiedad%20intelectual&amp;viewid=2ba889e8%2Dad22%2D4c25%2D9bf8%2Daca65db7a099" TargetMode="External"/><Relationship Id="rId24" Type="http://schemas.openxmlformats.org/officeDocument/2006/relationships/hyperlink" Target="../../../../../../../../../../../../../../../../../:f:/r/SE/TI/SI/Documentos%20compartidos/01_Seguimiento%20SGSPI/04_Instrumento%20de%20evaluaci&#243;n%20MSPI/2024/Evidencias/Administrativas/AD.1%20-%20POLITICA%20DE%20SEGURIDAD%20DE%20LA%20INFORMACION?csf=1&amp;web=1&amp;e=foIc9A" TargetMode="External"/><Relationship Id="rId32" Type="http://schemas.openxmlformats.org/officeDocument/2006/relationships/printerSettings" Target="../printerSettings/printerSettings3.bin"/><Relationship Id="rId5" Type="http://schemas.openxmlformats.org/officeDocument/2006/relationships/hyperlink" Target="../../../../../../../../../../../../../../../../../:f:/r/SE/TI/SI/Documentos%20compartidos/01_Seguimiento%20SGSPI/04_Instrumento%20de%20evaluaci&#243;n%20MSPI/2024/Evidencias/Administrativas/AD.2%20-%20ORGANIZACION%20DE%20LA%20SEGURIDAD%20DE%20LA%20INFORMACION/AD.2.1.4%20-%20Contacto%20con%20grupos%20de%20inter&#233;s%20especiales?csf=1&amp;web=1&amp;e=MfSoU1" TargetMode="External"/><Relationship Id="rId15" Type="http://schemas.openxmlformats.org/officeDocument/2006/relationships/hyperlink" Target="../../../../../Forms/AllItems.aspx?id=%2FSE%2FTI%2FSI%2FDocumentos%20compartidos%2F01%5FSeguimiento%20SGSPI%2F04%5FInstrumento%20de%20evaluaci%C3%B3n%20MSPI%2F2024%2FEvidencias%2FAdministrativas%2FAD%2E6%20%2D%20CUMPLIMIENTO%2FAD%2E6%2E1%2E3%20%2D%20Protecci%C3%B3n%20de%20registros&amp;viewid=2ba889e8%2Dad22%2D4c25%2D9bf8%2Daca65db7a099" TargetMode="External"/><Relationship Id="rId23" Type="http://schemas.openxmlformats.org/officeDocument/2006/relationships/hyperlink" Target="../../../../../Forms/AllItems.aspx?ct=1708345749168&amp;or=Teams%2DHL&amp;ga=1&amp;LOF=1&amp;id=%2FSE%2FTI%2FSI%2FDocumentos%20compartidos%2F01%5FSeguimiento%20SGSPI%2F04%5FInstrumento%20de%20evaluaci%C3%B3n%20MSPI%2F2024%2FEvidencias%2FAdministrativas%2FAD%2E4%20%2D%20GESTI%C3%93N%20DE%20ACTIVOS%2FAD%2E4%2E3%2E3%20%2D%20Transferencia%20de%20medios%20f%C3%ADsicos&amp;viewid=2ba889e8%2Dad22%2D4c25%2D9bf8%2Daca65db7a099" TargetMode="External"/><Relationship Id="rId28" Type="http://schemas.openxmlformats.org/officeDocument/2006/relationships/hyperlink" Target="../../../../../../../../../../../../../../../../../:f:/r/SE/TI/SI/Documentos%20compartidos/01_Seguimiento%20SGSPI/04_Instrumento%20de%20evaluaci&#243;n%20MSPI/2024/Evidencias/Administrativas/AD.5%20-%20ASPECTOS%20DE%20SEGURIDAD%20DE%20LA%20INFORMACION%20DE%20LA%20GESTI&#211;N%20DE%20LA%20CONTINUIDAD%20DEL%20NEGOCIO/AD.5.1.1%20-%20Planificaci&#243;n%20de%20la%20continuidad%20de%20la%20seguridad%20de%20la%20informaci&#243;n?csf=1&amp;web=1&amp;e=zSM5ZL" TargetMode="External"/><Relationship Id="rId10" Type="http://schemas.openxmlformats.org/officeDocument/2006/relationships/hyperlink" Target="../../../../../Forms/AllItems.aspx?id=%2FSE%2FTI%2FSI%2FDocumentos%20compartidos%2F01%5FSeguimiento%20SGSPI%2F04%5FInstrumento%20de%20evaluaci%C3%B3n%20MSPI%2F2024%2FEvidencias%2FAdministrativas%2FAD%2E6%20%2D%20CUMPLIMIENTO%2FAD%2E6%2E1%2E1%20%2D%20Identificaci%C3%B3n%20de%20la%20legislaci%C3%B3n%20aplicable%20y%20de%20los%20requisitos%20contractuales&amp;viewid=2ba889e8%2Dad22%2D4c25%2D9bf8%2Daca65db7a099" TargetMode="External"/><Relationship Id="rId19" Type="http://schemas.openxmlformats.org/officeDocument/2006/relationships/hyperlink" Target="../../../../../Forms/AllItems.aspx?ct=1708345749168&amp;or=Teams%2DHL&amp;ga=1&amp;LOF=1&amp;id=%2FSE%2FTI%2FSI%2FDocumentos%20compartidos%2F01%5FSeguimiento%20SGSPI%2F04%5FInstrumento%20de%20evaluaci%C3%B3n%20MSPI%2F2024%2FEvidencias%2FAdministrativas%2FAD%2E4%20%2D%20GESTI%C3%93N%20DE%20ACTIVOS%2FAD%2E4%2E2%2E1%20%2D%20Clasificaci%C3%B3n%20de%20la%20informaci%C3%B3n&amp;viewid=2ba889e8%2Dad22%2D4c25%2D9bf8%2Daca65db7a099" TargetMode="External"/><Relationship Id="rId31" Type="http://schemas.openxmlformats.org/officeDocument/2006/relationships/hyperlink" Target="../../../../../Forms/AllItems.aspx?id=%2FSE%2FTI%2FSI%2FDocumentos%20compartidos%2F01%5FSeguimiento%20SGSPI%2F04%5FInstrumento%20de%20evaluaci%C3%B3n%20MSPI%2F2024%2FEvidencias%2FAdministrativas%2FAD%2E7%20%2D%20RELACIONES%20CON%20PROVEEDORES%2FAD%2E7%2E2%20%2D%20Gesti%C3%B3n%20de%20la%20prestaci%C3%B3n%20de%20servicios%20de%20proveedores&amp;viewid=2ba889e8%2Dad22%2D4c25%2D9bf8%2Daca65db7a099" TargetMode="External"/><Relationship Id="rId4" Type="http://schemas.openxmlformats.org/officeDocument/2006/relationships/hyperlink" Target="../../../../../../../../../../../../../../../../../:f:/r/SE/TI/SI/Documentos%20compartidos/01_Seguimiento%20SGSPI/04_Instrumento%20de%20evaluaci&#243;n%20MSPI/2024/Evidencias/Administrativas/AD.2%20-%20ORGANIZACION%20DE%20LA%20SEGURIDAD%20DE%20LA%20INFORMACION/AD.2.1.3%20-%20Contacto%20con%20las%20autoridades?csf=1&amp;web=1&amp;e=uqQ1IR" TargetMode="External"/><Relationship Id="rId9" Type="http://schemas.openxmlformats.org/officeDocument/2006/relationships/hyperlink" Target="../../../../../../../../../../../../../../../../../:f:/r/SE/TI/SI/Documentos%20compartidos/01_Seguimiento%20SGSPI/04_Instrumento%20de%20evaluaci&#243;n%20MSPI/2024/Evidencias/Administrativas/AD.2%20-%20ORGANIZACION%20DE%20LA%20SEGURIDAD%20DE%20LA%20INFORMACION/AD.2.2.2%20-%20Teletrabajo?csf=1&amp;web=1&amp;e=Knx79z" TargetMode="External"/><Relationship Id="rId14" Type="http://schemas.openxmlformats.org/officeDocument/2006/relationships/hyperlink" Target="../../../../../Forms/AllItems.aspx?ct=1708345749168&amp;or=Teams%2DHL&amp;ga=1&amp;LOF=1&amp;id=%2FSE%2FTI%2FSI%2FDocumentos%20compartidos%2F01%5FSeguimiento%20SGSPI%2F04%5FInstrumento%20de%20evaluaci%C3%B3n%20MSPI%2F2024%2FEvidencias%2FAdministrativas%2FAD%2E4%20%2D%20GESTI%C3%93N%20DE%20ACTIVOS%2FAD%2E4%2E1%2E3%20%2D%20Uso%20aceptable%20de%20los%20activos&amp;viewid=2ba889e8%2Dad22%2D4c25%2D9bf8%2Daca65db7a099" TargetMode="External"/><Relationship Id="rId22" Type="http://schemas.openxmlformats.org/officeDocument/2006/relationships/hyperlink" Target="../../../../../Forms/AllItems.aspx?ct=1708345749168&amp;or=Teams%2DHL&amp;ga=1&amp;LOF=1&amp;id=%2FSE%2FTI%2FSI%2FDocumentos%20compartidos%2F01%5FSeguimiento%20SGSPI%2F04%5FInstrumento%20de%20evaluaci%C3%B3n%20MSPI%2F2024%2FEvidencias%2FAdministrativas%2FAD%2E4%20%2D%20GESTI%C3%93N%20DE%20ACTIVOS%2FAD%2E4%2E3%2E2%20%2D%20Disposici%C3%B3n%20de%20los%20medios&amp;viewid=2ba889e8%2Dad22%2D4c25%2D9bf8%2Daca65db7a099" TargetMode="External"/><Relationship Id="rId27" Type="http://schemas.openxmlformats.org/officeDocument/2006/relationships/hyperlink" Target="../../../../../../../../../../../../../../../../../:f:/r/SE/TI/SI/Documentos%20compartidos/01_Seguimiento%20SGSPI/04_Instrumento%20de%20evaluaci&#243;n%20MSPI/2024/Evidencias/Administrativas/AD.2%20-%20ORGANIZACION%20DE%20LA%20SEGURIDAD%20DE%20LA%20INFORMACION/AD.2.1.5%20-%20Seguridad%20de%20la%20informaci&#243;n%20en%20la%20gesti&#243;n%20de%20proyec?csf=1&amp;web=1&amp;e=I3tUTa" TargetMode="External"/><Relationship Id="rId30" Type="http://schemas.openxmlformats.org/officeDocument/2006/relationships/hyperlink" Target="../../../../../Forms/AllItems.aspx?id=%2FSE%2FTI%2FSI%2FDocumentos%20compartidos%2F01%5FSeguimiento%20SGSPI%2F04%5FInstrumento%20de%20evaluaci%C3%B3n%20MSPI%2F2024%2FEvidencias%2FAdministrativas%2FAD%2E7%20%2D%20RELACIONES%20CON%20PROVEEDORES%2FAD%2E7%2E1%20%2D%20Seguridad%20de%20la%20informaci%C3%B3n%20en%20las%20relaciones%20con%20los%20proveedores&amp;viewid=2ba889e8%2Dad22%2D4c25%2D9bf8%2Daca65db7a099" TargetMode="External"/><Relationship Id="rId35" Type="http://schemas.openxmlformats.org/officeDocument/2006/relationships/comments" Target="../comments2.xml"/><Relationship Id="rId8" Type="http://schemas.openxmlformats.org/officeDocument/2006/relationships/hyperlink" Target="../../../../../../../../../../../../../../../../../:f:/r/SE/TI/SI/Documentos%20compartidos/01_Seguimiento%20SGSPI/04_Instrumento%20de%20evaluaci&#243;n%20MSPI/2024/Evidencias/Administrativas/AD.2%20-%20ORGANIZACION%20DE%20LA%20SEGURIDAD%20DE%20LA%20INFORMACION/AD.2.2.1%20-%20Pol&#237;tica%20para%20dispositivos%20m&#243;viles?csf=1&amp;web=1&amp;e=xaN3b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1%2E3%20%2D%20Gesti%C3%B3n%20de%20capacidad&amp;viewid=2ba889e8%2Dad22%2D4c25%2D9bf8%2Daca65db7a099" TargetMode="External"/><Relationship Id="rId18" Type="http://schemas.openxmlformats.org/officeDocument/2006/relationships/hyperlink" Target="../../../../../../../../../../../../../../../../../:f:/r/SE/TI/SI/Documentos%20compartidos/01_Seguimiento%20SGSPI/04_Instrumento%20de%20evaluaci&#243;n%20MSPI/2024/Evidencias/T&#233;cnicas/T.1%20CONTROL%20DE%20ACCESO/T.1.2.3%20-%20Gesti&#243;n%20de%20derechos%20de%20acceso%20privilegiado?csf=1&amp;web=1&amp;e=vQAcc5" TargetMode="External"/><Relationship Id="rId26"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4%2E4%20%2D%20Sincronizaci%C3%B3n%20de%20relojes&amp;viewid=2ba889e8%2Dad22%2D4c25%2D9bf8%2Daca65db7a099" TargetMode="External"/><Relationship Id="rId39" Type="http://schemas.openxmlformats.org/officeDocument/2006/relationships/hyperlink" Target="../../../../../../../../../../../../../../../../../:f:/r/SE/TI/SI/Documentos%20compartidos/01_Seguimiento%20SGSPI/04_Instrumento%20de%20evaluaci&#243;n%20MSPI/2024/Evidencias/T&#233;cnicas/T.5%20SEGURIDAD%20DE%20LAS%20COMUNICACIONES/T.5.1.2%20-%20Seguridad%20de%20los%20servicios%20de%20red?csf=1&amp;web=1&amp;e=ThvszC" TargetMode="External"/><Relationship Id="rId21" Type="http://schemas.openxmlformats.org/officeDocument/2006/relationships/hyperlink" Target="../../../../../../../../../../../../../../../../../:f:/r/SE/TI/SI/Documentos%20compartidos/01_Seguimiento%20SGSPI/04_Instrumento%20de%20evaluaci&#243;n%20MSPI/2024/Evidencias/T&#233;cnicas/T.1%20CONTROL%20DE%20ACCESO/T.1.4.1%20-%20Restricci&#243;n%20de%20acceso%20a%20la%20informaci&#243;n?csf=1&amp;web=1&amp;e=V74N4c" TargetMode="External"/><Relationship Id="rId34" Type="http://schemas.openxmlformats.org/officeDocument/2006/relationships/hyperlink" Target="../../../../../Forms/AllItems.aspx?id=%2FSE%2FTI%2FSI%2FDocumentos%20compartidos%2F01%5FSeguimiento%20SGSPI%2F04%5FInstrumento%20de%20evaluaci%C3%B3n%20MSPI%2F2024%2FEvidencias%2FT%C3%A9cnicas%2FT%2E3%20SEGURIDAD%20FISICA%20Y%20DEL%20ENTORNO%2FT%2E3%2E2%2E2%20%2D%20Servicios%20de%20suministro&amp;viewid=2ba889e8%2Dad22%2D4c25%2D9bf8%2Daca65db7a099" TargetMode="External"/><Relationship Id="rId42" Type="http://schemas.openxmlformats.org/officeDocument/2006/relationships/hyperlink" Target="../../../../../../../../../../../../../../../../../:f:/r/SE/TI/SI/Documentos%20compartidos/01_Seguimiento%20SGSPI/04_Instrumento%20de%20evaluaci&#243;n%20MSPI/2024/Evidencias/T&#233;cnicas/T.5%20SEGURIDAD%20DE%20LAS%20COMUNICACIONES/T.5.2.2%20-%20Acuerdos%20sobre%20transferencia%20de%20informaci&#243;n?csf=1&amp;web=1&amp;e=ym5x0l" TargetMode="External"/><Relationship Id="rId47" Type="http://schemas.openxmlformats.org/officeDocument/2006/relationships/hyperlink" Target="../../../../../../../../../../../../../../../../../:f:/r/SE/TI/SI/Documentos%20compartidos/01_Seguimiento%20SGSPI/04_Instrumento%20de%20evaluaci&#243;n%20MSPI/2024/Evidencias/T&#233;cnicas/T.6%20ADQUISICI&#211;N,%20DESARROLLO%20Y%20MANTENIMIENTO%20DE%20SISTEMAS/T.6.2.1%20-%20Pol&#237;tica%20de%20desarrollo%20seguro?csf=1&amp;web=1&amp;e=YGYEdf" TargetMode="External"/><Relationship Id="rId50" Type="http://schemas.openxmlformats.org/officeDocument/2006/relationships/hyperlink" Target="../../../../../../../../../../../../../../../../../:f:/r/SE/TI/SI/Documentos%20compartidos/01_Seguimiento%20SGSPI/04_Instrumento%20de%20evaluaci&#243;n%20MSPI/2024/Evidencias/T&#233;cnicas/T.6%20ADQUISICI&#211;N,%20DESARROLLO%20Y%20MANTENIMIENTO%20DE%20SISTEMAS/T.6.2.3%20-%20Revisi&#243;n%20t&#233;cnica%20de%20las%20aplicaciones%20despu&#233;s%20de%20cambios%20en%20la%20plataforma%20de%20operaci&#243;n?csf=1&amp;web=1&amp;e=7dhudo" TargetMode="External"/><Relationship Id="rId55" Type="http://schemas.openxmlformats.org/officeDocument/2006/relationships/hyperlink" Target="../../../../../../../../../../../../../../../../../:f:/r/SE/TI/SI/Documentos%20compartidos/01_Seguimiento%20SGSPI/04_Instrumento%20de%20evaluaci&#243;n%20MSPI/2024/Evidencias/T&#233;cnicas/T.6%20ADQUISICI&#211;N,%20DESARROLLO%20Y%20MANTENIMIENTO%20DE%20SISTEMAS/T.6.2.7%20-%20Desarrollo%20contratado%20externamente?csf=1&amp;web=1&amp;e=ipm1xL" TargetMode="External"/><Relationship Id="rId7" Type="http://schemas.openxmlformats.org/officeDocument/2006/relationships/hyperlink" Target="../../../../../Forms/AllItems.aspx?id=%2FSE%2FTI%2FSI%2FDocumentos%20compartidos%2F01%5FSeguimiento%20SGSPI%2F04%5FInstrumento%20de%20evaluaci%C3%B3n%20MSPI%2F2024%2FEvidencias%2FT%C3%A9cnicas%2FT%2E3%20SEGURIDAD%20FISICA%20Y%20DEL%20ENTORNO%2FT%2E3%2E1%2E3%20%2D%20Seguridad%20de%20oficinas%2C%20recintos%20e%20instalaciones&amp;viewid=2ba889e8%2Dad22%2D4c25%2D9bf8%2Daca65db7a099" TargetMode="External"/><Relationship Id="rId2" Type="http://schemas.openxmlformats.org/officeDocument/2006/relationships/hyperlink" Target="../../../../../Forms/AllItems.aspx?id=%2FSE%2FTI%2FSI%2FDocumentos%20compartidos%2F01%5FSeguimiento%20SGSPI%2F04%5FInstrumento%20de%20evaluaci%C3%B3n%20MSPI%2F2024%2FEvidencias%2FT%C3%A9cnicas%2FT%2E3%20SEGURIDAD%20FISICA%20Y%20DEL%20ENTORNO%2FT%2E3%2E2%2E8%20%2D%20Equipos%20de%20usuario%20desatendidos&amp;viewid=2ba889e8%2Dad22%2D4c25%2D9bf8%2Daca65db7a099" TargetMode="External"/><Relationship Id="rId16" Type="http://schemas.openxmlformats.org/officeDocument/2006/relationships/hyperlink" Target="../../../../../../../../../../../../../../../../../:f:/r/SE/TI/SI/Documentos%20compartidos/01_Seguimiento%20SGSPI/04_Instrumento%20de%20evaluaci&#243;n%20MSPI/2024/Evidencias/T&#233;cnicas/T.1%20CONTROL%20DE%20ACCESO/T.1.2.2%20-%20Suministro%20de%20acceso%20de%20usuarios?csf=1&amp;web=1&amp;e=ktzSt5" TargetMode="External"/><Relationship Id="rId29"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4%2E3%20%2D%20Registros%20del%20administrador%20y%20del%20operador&amp;viewid=2ba889e8%2Dad22%2D4c25%2D9bf8%2Daca65db7a099" TargetMode="External"/><Relationship Id="rId11"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1%2E1%20%2D%20Procedimienos%20de%20operaci%C3%B3n%20documentados&amp;viewid=2ba889e8%2Dad22%2D4c25%2D9bf8%2Daca65db7a099" TargetMode="External"/><Relationship Id="rId24"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2%2E1%20%2D%20Controles%20contra%20c%C3%B3digos%20maliciosos&amp;viewid=2ba889e8%2Dad22%2D4c25%2D9bf8%2Daca65db7a099" TargetMode="External"/><Relationship Id="rId32"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5%2E1%20%2D%20Instalaci%C3%B3n%20de%20software%20en%20sistemas%20operativos&amp;viewid=2ba889e8%2Dad22%2D4c25%2D9bf8%2Daca65db7a099" TargetMode="External"/><Relationship Id="rId37"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7%2E1%20%2D%20Controles%20sobre%20auditorias%20de%20sistemas%20de%20informacion&amp;viewid=2ba889e8%2Dad22%2D4c25%2D9bf8%2Daca65db7a099" TargetMode="External"/><Relationship Id="rId40" Type="http://schemas.openxmlformats.org/officeDocument/2006/relationships/hyperlink" Target="../../../../../../../../../../../../../../../../../:f:/r/SE/TI/SI/Documentos%20compartidos/01_Seguimiento%20SGSPI/04_Instrumento%20de%20evaluaci&#243;n%20MSPI/2024/Evidencias/T&#233;cnicas/T.5%20SEGURIDAD%20DE%20LAS%20COMUNICACIONES/T.5.1.3%20Separaci&#243;n%20de%20redes?csf=1&amp;web=1&amp;e=kbfPah" TargetMode="External"/><Relationship Id="rId45" Type="http://schemas.openxmlformats.org/officeDocument/2006/relationships/hyperlink" Target="../../../../../../../../../../../../../../../../../:f:/r/SE/TI/SI/Documentos%20compartidos/01_Seguimiento%20SGSPI/04_Instrumento%20de%20evaluaci&#243;n%20MSPI/2024/Evidencias/T&#233;cnicas/T.6%20ADQUISICI&#211;N,%20DESARROLLO%20Y%20MANTENIMIENTO%20DE%20SISTEMAS/T.6.1.1%20-%20An&#225;lisis%20y%20especificaci&#243;n%20de%20requisitos%20de%20SI?csf=1&amp;web=1&amp;e=iDcfj0" TargetMode="External"/><Relationship Id="rId53" Type="http://schemas.openxmlformats.org/officeDocument/2006/relationships/hyperlink" Target="../../../../../../../../../../../../../../../../../:f:/r/SE/TI/SI/Documentos%20compartidos/01_Seguimiento%20SGSPI/04_Instrumento%20de%20evaluaci&#243;n%20MSPI/2024/Evidencias/T&#233;cnicas/T.6%20ADQUISICI&#211;N,%20DESARROLLO%20Y%20MANTENIMIENTO%20DE%20SISTEMAS/T.6.2.4%20-%20Restricciones%20en%20los%20cambios%20a%20los%20paquetes%20de%20software?csf=1&amp;web=1&amp;e=k8ea5B" TargetMode="External"/><Relationship Id="rId58" Type="http://schemas.openxmlformats.org/officeDocument/2006/relationships/printerSettings" Target="../printerSettings/printerSettings4.bin"/><Relationship Id="rId5" Type="http://schemas.openxmlformats.org/officeDocument/2006/relationships/hyperlink" Target="../../../../../Forms/AllItems.aspx?id=%2FSE%2FTI%2FSI%2FDocumentos%20compartidos%2F01%5FSeguimiento%20SGSPI%2F04%5FInstrumento%20de%20evaluaci%C3%B3n%20MSPI%2F2024%2FEvidencias%2FT%C3%A9cnicas%2FT%2E3%20SEGURIDAD%20FISICA%20Y%20DEL%20ENTORNO%2FT%2E3%2E2%2E4%20%2D%20Mantenimiento%20de%20equipos&amp;viewid=2ba889e8%2Dad22%2D4c25%2D9bf8%2Daca65db7a099" TargetMode="External"/><Relationship Id="rId61" Type="http://schemas.openxmlformats.org/officeDocument/2006/relationships/comments" Target="../comments3.xml"/><Relationship Id="rId19" Type="http://schemas.openxmlformats.org/officeDocument/2006/relationships/hyperlink" Target="../../../../../../../../../../../../../../../../../:f:/r/SE/TI/SI/Documentos%20compartidos/01_Seguimiento%20SGSPI/04_Instrumento%20de%20evaluaci&#243;n%20MSPI/2024/Evidencias/T&#233;cnicas/T.1%20CONTROL%20DE%20ACCESO/T.1.2.4%20-%20Gesti&#243;n%20de%20informaci&#243;n%20de%20autenticaci&#243;n%20secreta%20de%20usuarios?csf=1&amp;web=1&amp;e=HcDJNj" TargetMode="External"/><Relationship Id="rId14" Type="http://schemas.openxmlformats.org/officeDocument/2006/relationships/hyperlink" Target="../../../../../../../../../../../../../../../../../:f:/r/SE/TI/SI/Documentos%20compartidos/01_Seguimiento%20SGSPI/04_Instrumento%20de%20evaluaci&#243;n%20MSPI/2024/Evidencias/T&#233;cnicas/T.1%20CONTROL%20DE%20ACCESO/T.1.1.1%20-%20Pol&#237;tica%20de%20control%20de%20acceso?csf=1&amp;web=1&amp;e=Q4ylvs" TargetMode="External"/><Relationship Id="rId22" Type="http://schemas.openxmlformats.org/officeDocument/2006/relationships/hyperlink" Target="../../../../../../../../../../../../../../../../../:f:/r/SE/TI/SI/Documentos%20compartidos/01_Seguimiento%20SGSPI/04_Instrumento%20de%20evaluaci&#243;n%20MSPI/2024/Evidencias/T&#233;cnicas/T.1%20CONTROL%20DE%20ACCESO/T.1.4.2%20-%20Procedimiento%20de%20ingreso%20seguro?csf=1&amp;web=1&amp;e=qVML5j" TargetMode="External"/><Relationship Id="rId27"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4%2E1%20%2D%20Registro%20de%20eventos&amp;viewid=2ba889e8%2Dad22%2D4c25%2D9bf8%2Daca65db7a099" TargetMode="External"/><Relationship Id="rId30"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6%2E2%20%2D%20Restricciones%20sobre%20la%20instalaci%C3%B3n%20de%20software&amp;viewid=2ba889e8%2Dad22%2D4c25%2D9bf8%2Daca65db7a099" TargetMode="External"/><Relationship Id="rId35" Type="http://schemas.openxmlformats.org/officeDocument/2006/relationships/hyperlink" Target="https://www.jep.gov.co/Lists/VigenciasL/DispForm.aspx?ID=235" TargetMode="External"/><Relationship Id="rId43" Type="http://schemas.openxmlformats.org/officeDocument/2006/relationships/hyperlink" Target="../../../../../../../../../../../../../../../../../:f:/r/SE/TI/SI/Documentos%20compartidos/01_Seguimiento%20SGSPI/04_Instrumento%20de%20evaluaci&#243;n%20MSPI/2024/Evidencias/T&#233;cnicas/T.5%20SEGURIDAD%20DE%20LAS%20COMUNICACIONES/T.5.2.3%20-%20Mensajer&#237;a%20Electr&#243;nica?csf=1&amp;web=1&amp;e=JSsf3E" TargetMode="External"/><Relationship Id="rId48" Type="http://schemas.openxmlformats.org/officeDocument/2006/relationships/hyperlink" Target="../../../../../../../../../../../../../../../../../:f:/r/SE/TI/SI/Documentos%20compartidos/01_Seguimiento%20SGSPI/04_Instrumento%20de%20evaluaci&#243;n%20MSPI/2024/Evidencias/T&#233;cnicas/T.6%20ADQUISICI&#211;N,%20DESARROLLO%20Y%20MANTENIMIENTO%20DE%20SISTEMAS/T.6.1.3%20-%20Protecci&#243;n%20de%20transacciones%20de%20los%20servicios%20de%20las%20apps?csf=1&amp;web=1&amp;e=dqlodi" TargetMode="External"/><Relationship Id="rId56" Type="http://schemas.openxmlformats.org/officeDocument/2006/relationships/hyperlink" Target="../../../../../../../../../../../../../../../../../:f:/r/SE/TI/SI/Documentos%20compartidos/01_Seguimiento%20SGSPI/04_Instrumento%20de%20evaluaci&#243;n%20MSPI/2024/Evidencias/T&#233;cnicas/T.6%20ADQUISICI&#211;N,%20DESARROLLO%20Y%20MANTENIMIENTO%20DE%20SISTEMAS/T.6.2.8%20-%20Pruebas%20de%20seguridad%20de%20sistemas?csf=1&amp;web=1&amp;e=lSsGTb" TargetMode="External"/><Relationship Id="rId8" Type="http://schemas.openxmlformats.org/officeDocument/2006/relationships/hyperlink" Target="../../../../../Forms/AllItems.aspx?id=%2FSE%2FTI%2FSI%2FDocumentos%20compartidos%2F01%5FSeguimiento%20SGSPI%2F04%5FInstrumento%20de%20evaluaci%C3%B3n%20MSPI%2F2024%2FEvidencias%2FT%C3%A9cnicas%2FT%2E3%20SEGURIDAD%20FISICA%20Y%20DEL%20ENTORNO%2FT%2E3%2E1%2E1%20%2D%20Per%C3%ADmetro%20de%20seguridad%20f%C3%ADsica&amp;viewid=2ba889e8%2Dad22%2D4c25%2D9bf8%2Daca65db7a099" TargetMode="External"/><Relationship Id="rId51" Type="http://schemas.openxmlformats.org/officeDocument/2006/relationships/hyperlink" Target="../../../../../../../../../../../../../../../../../:f:/r/SE/TI/SI/Documentos%20compartidos/01_Seguimiento%20SGSPI/04_Instrumento%20de%20evaluaci&#243;n%20MSPI/2024/Evidencias/T&#233;cnicas/T.6%20ADQUISICI&#211;N,%20DESARROLLO%20Y%20MANTENIMIENTO%20DE%20SISTEMAS/T.6.2.5%20-%20Principios%20de%20construcci&#243;n%20de%20sistemas%20seguros?csf=1&amp;web=1&amp;e=hK99WR" TargetMode="External"/><Relationship Id="rId3" Type="http://schemas.openxmlformats.org/officeDocument/2006/relationships/hyperlink" Target="../../../../../Forms/AllItems.aspx?id=%2FSE%2FTI%2FSI%2FDocumentos%20compartidos%2F01%5FSeguimiento%20SGSPI%2F04%5FInstrumento%20de%20evaluaci%C3%B3n%20MSPI%2F2024%2FEvidencias%2FT%C3%A9cnicas%2FT%2E3%20SEGURIDAD%20FISICA%20Y%20DEL%20ENTORNO%2FT%2E3%2E2%2E6%20%2D%20Seguidad%20de%20equipos%20y%20activos%20fuera%20de%20las%20instalaciones&amp;viewid=2ba889e8%2Dad22%2D4c25%2D9bf8%2Daca65db7a099" TargetMode="External"/><Relationship Id="rId12"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1%2E2%20%2D%20Gesti%C3%B3n%20de%20cambios&amp;viewid=2ba889e8%2Dad22%2D4c25%2D9bf8%2Daca65db7a099" TargetMode="External"/><Relationship Id="rId17" Type="http://schemas.openxmlformats.org/officeDocument/2006/relationships/hyperlink" Target="../../../../../../../../../../../../../../../../../:f:/r/SE/TI/SI/Documentos%20compartidos/01_Seguimiento%20SGSPI/04_Instrumento%20de%20evaluaci&#243;n%20MSPI/2024/Evidencias/T&#233;cnicas/T.1%20CONTROL%20DE%20ACCESO/T.1.2.1%20-%20Registro%20y%20cancelaci&#243;n%20del%20registro%20de%20usuarios?csf=1&amp;web=1&amp;e=eF239z" TargetMode="External"/><Relationship Id="rId25"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3%2E1%20%2D%20Respaldo%20de%20informaci%C3%B3n&amp;viewid=2ba889e8%2Dad22%2D4c25%2D9bf8%2Daca65db7a099" TargetMode="External"/><Relationship Id="rId33" Type="http://schemas.openxmlformats.org/officeDocument/2006/relationships/hyperlink" Target="../../../../../Forms/AllItems.aspx?id=%2FSE%2FTI%2FSI%2FDocumentos%20compartidos%2F01%5FSeguimiento%20SGSPI%2F04%5FInstrumento%20de%20evaluaci%C3%B3n%20MSPI%2F2024%2FEvidencias%2FT%C3%A9cnicas%2FT%2E3%20SEGURIDAD%20FISICA%20Y%20DEL%20ENTORNO%2FT%2E3%2E1%2E4%20%2D%20Protecci%C3%B3n%20contra%20amenazas%20externas%20y%20ambientales&amp;viewid=2ba889e8%2Dad22%2D4c25%2D9bf8%2Daca65db7a099" TargetMode="External"/><Relationship Id="rId38" Type="http://schemas.openxmlformats.org/officeDocument/2006/relationships/hyperlink" Target="../../../../../../../../../../../../../../../../../:f:/r/SE/TI/SI/Documentos%20compartidos/01_Seguimiento%20SGSPI/04_Instrumento%20de%20evaluaci&#243;n%20MSPI/2024/Evidencias/T&#233;cnicas/T.5%20SEGURIDAD%20DE%20LAS%20COMUNICACIONES/T.5.1.1%20-%20Controles%20de%20redes?csf=1&amp;web=1&amp;e=ETXa4v" TargetMode="External"/><Relationship Id="rId46" Type="http://schemas.openxmlformats.org/officeDocument/2006/relationships/hyperlink" Target="../../../../../../../../../../../../../../../../../:f:/r/SE/TI/SI/Documentos%20compartidos/01_Seguimiento%20SGSPI/04_Instrumento%20de%20evaluaci&#243;n%20MSPI/2024/Evidencias/T&#233;cnicas/T.6%20ADQUISICI&#211;N,%20DESARROLLO%20Y%20MANTENIMIENTO%20DE%20SISTEMAS/T.6.1.2%20-%20Seguridad%20de%20servicios%20de%20aplicaciones%20en%20redes%20publicas?csf=1&amp;web=1&amp;e=X0eQsk" TargetMode="External"/><Relationship Id="rId59" Type="http://schemas.openxmlformats.org/officeDocument/2006/relationships/drawing" Target="../drawings/drawing5.xml"/><Relationship Id="rId20" Type="http://schemas.openxmlformats.org/officeDocument/2006/relationships/hyperlink" Target="../../../../../../../../../../../../../../../../../:f:/r/SE/TI/SI/Documentos%20compartidos/01_Seguimiento%20SGSPI/04_Instrumento%20de%20evaluaci&#243;n%20MSPI/2024/Evidencias/T&#233;cnicas/T.1%20CONTROL%20DE%20ACCESO/T.1.3.1%20-%20Uso%20de%20informaci&#243;n%20de%20autenticaci&#243;n%20secreta?csf=1&amp;web=1&amp;e=jEzJhD" TargetMode="External"/><Relationship Id="rId41" Type="http://schemas.openxmlformats.org/officeDocument/2006/relationships/hyperlink" Target="../../../../../../../../../../../../../../../../../:f:/r/SE/TI/SI/Documentos%20compartidos/01_Seguimiento%20SGSPI/04_Instrumento%20de%20evaluaci&#243;n%20MSPI/2024/Evidencias/T&#233;cnicas/T.5%20SEGURIDAD%20DE%20LAS%20COMUNICACIONES/T.5.2.1%20-%20Pol&#237;ticas%20y%20procedimientos%20de%20transferencia%20de%20informaci&#243;n?csf=1&amp;web=1&amp;e=3Vqvcv" TargetMode="External"/><Relationship Id="rId54" Type="http://schemas.openxmlformats.org/officeDocument/2006/relationships/hyperlink" Target="../../../../../../../../../../../../../../../../../:f:/r/SE/TI/SI/Documentos%20compartidos/01_Seguimiento%20SGSPI/04_Instrumento%20de%20evaluaci&#243;n%20MSPI/2024/Evidencias/T&#233;cnicas/T.6%20ADQUISICI&#211;N,%20DESARROLLO%20Y%20MANTENIMIENTO%20DE%20SISTEMAS/T.6.2.6%20-%20Ambiente%20de%20desarrollo%20seguro?csf=1&amp;web=1&amp;e=oyepz3" TargetMode="External"/><Relationship Id="rId1" Type="http://schemas.openxmlformats.org/officeDocument/2006/relationships/hyperlink" Target="../../../../../Forms/AllItems.aspx?id=%2FSE%2FTI%2FSI%2FDocumentos%20compartidos%2F01%5FSeguimiento%20SGSPI%2F04%5FInstrumento%20de%20evaluaci%C3%B3n%20MSPI%2F2024%2FEvidencias%2FT%C3%A9cnicas%2FT%2E3%20SEGURIDAD%20FISICA%20Y%20DEL%20ENTORNO%2FT%2E3%2E2%2E9%20%2D%20Pol%C3%ADtica%20de%20escritorio%20limpio%20y%20pantalla%20limpia&amp;viewid=2ba889e8%2Dad22%2D4c25%2D9bf8%2Daca65db7a099" TargetMode="External"/><Relationship Id="rId6" Type="http://schemas.openxmlformats.org/officeDocument/2006/relationships/hyperlink" Target="../../../../../Forms/AllItems.aspx?id=%2FSE%2FTI%2FSI%2FDocumentos%20compartidos%2F01%5FSeguimiento%20SGSPI%2F04%5FInstrumento%20de%20evaluaci%C3%B3n%20MSPI%2F2024%2FEvidencias%2FT%C3%A9cnicas%2FT%2E3%20SEGURIDAD%20FISICA%20Y%20DEL%20ENTORNO%2FT%2E3%2E1%2E2%20%2D%20Controles%20f%C3%ADsicos%20de%20entrada&amp;viewid=2ba889e8%2Dad22%2D4c25%2D9bf8%2Daca65db7a099" TargetMode="External"/><Relationship Id="rId15" Type="http://schemas.openxmlformats.org/officeDocument/2006/relationships/hyperlink" Target="../../../../../../../../../../../../../../../../../:f:/r/SE/TI/SI/Documentos%20compartidos/01_Seguimiento%20SGSPI/04_Instrumento%20de%20evaluaci&#243;n%20MSPI/2024/Evidencias/T&#233;cnicas/T.1%20CONTROL%20DE%20ACCESO/T.1.1.2%20-%20Acceso%20a%20redes%20y%20servicios%20en%20red?csf=1&amp;web=1&amp;e=1Tauqe" TargetMode="External"/><Relationship Id="rId23" Type="http://schemas.openxmlformats.org/officeDocument/2006/relationships/hyperlink" Target="../../../../../../../../../../../../../../../../../:f:/r/SE/TI/SI/Documentos%20compartidos/01_Seguimiento%20SGSPI/04_Instrumento%20de%20evaluaci&#243;n%20MSPI/2024/Evidencias/T&#233;cnicas/T.2%20CRIPTOGRAFIA/T.2.1.2%20-%20Gesti&#243;n%20de%20llaves?csf=1&amp;web=1&amp;e=BXeD15" TargetMode="External"/><Relationship Id="rId28"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4%2E2%20%2D%20Protecci%C3%B3n%20de%20la%20informaci%C3%B3n%20de%20registro&amp;viewid=2ba889e8%2Dad22%2D4c25%2D9bf8%2Daca65db7a099" TargetMode="External"/><Relationship Id="rId36" Type="http://schemas.openxmlformats.org/officeDocument/2006/relationships/hyperlink" Target="../../../../../Forms/AllItems.aspx?id=%2FSE%2FTI%2FSI%2FDocumentos%20compartidos%2F01%5FSeguimiento%20SGSPI%2F04%5FInstrumento%20de%20evaluaci%C3%B3n%20MSPI%2F2024%2FEvidencias%2FT%C3%A9cnicas%2FT%2E4%20SEGURIDAD%20DE%20LAS%20OPERACIONES%2FT%2E4%2E6%2E1%20%2D%20Gesti%C3%B3n%20de%20las%20vulnerabilidades%20t%C3%A9cnicas&amp;viewid=2ba889e8%2Dad22%2D4c25%2D9bf8%2Daca65db7a099" TargetMode="External"/><Relationship Id="rId49" Type="http://schemas.openxmlformats.org/officeDocument/2006/relationships/hyperlink" Target="../../../../../../../../../../../../../../../../../:f:/r/SE/TI/SI/Documentos%20compartidos/01_Seguimiento%20SGSPI/04_Instrumento%20de%20evaluaci&#243;n%20MSPI/2024/Evidencias/T&#233;cnicas/T.6%20ADQUISICI&#211;N,%20DESARROLLO%20Y%20MANTENIMIENTO%20DE%20SISTEMAS/T.6.2.2%20-%20Procedimientos%20de%20control%20de%20cambios%20en%20sistemas?csf=1&amp;web=1&amp;e=TH5nhi" TargetMode="External"/><Relationship Id="rId57" Type="http://schemas.openxmlformats.org/officeDocument/2006/relationships/hyperlink" Target="../../../../../../../../../../../../../../../../../:f:/r/SE/TI/SI/Documentos%20compartidos/01_Seguimiento%20SGSPI/04_Instrumento%20de%20evaluaci&#243;n%20MSPI/2024/Evidencias/T&#233;cnicas/T.6%20ADQUISICI&#211;N,%20DESARROLLO%20Y%20MANTENIMIENTO%20DE%20SISTEMAS/T.6.3.1%20-%20Protecci&#243;n%20de%20datos%20de%20prueba?csf=1&amp;web=1&amp;e=2Inoam" TargetMode="External"/><Relationship Id="rId10" Type="http://schemas.openxmlformats.org/officeDocument/2006/relationships/hyperlink" Target="../../../../../Forms/AllItems.aspx?id=%2FSE%2FTI%2FSI%2FDocumentos%20compartidos%2F01%5FSeguimiento%20SGSPI%2F04%5FInstrumento%20de%20evaluaci%C3%B3n%20MSPI%2F2024%2FEvidencias%2FT%C3%A9cnicas%2FT%2E3%20SEGURIDAD%20FISICA%20Y%20DEL%20ENTORNO%2FT%2E3%2E1%2E6%20%2D%20%C3%81reas%20de%20despacho%20y%20carga&amp;viewid=2ba889e8%2Dad22%2D4c25%2D9bf8%2Daca65db7a099" TargetMode="External"/><Relationship Id="rId31" Type="http://schemas.openxmlformats.org/officeDocument/2006/relationships/hyperlink" Target="../../../../../Forms/AllItems.aspx?id=%2FSE%2FTI%2FSI%2FDocumentos%20compartidos%2F01%5FSeguimiento%20SGSPI%2F04%5FInstrumento%20de%20evaluaci%C3%B3n%20MSPI%2F2024%2FEvidencias%2FT%C3%A9cnicas%2FT%2E1%20CONTROL%20DE%20ACCESO%2FT%2E1%2E2%2E6%20%2D%20Retiro%20o%20ajuste%20de%20los%20derechos%20de%20acceso&amp;viewid=2ba889e8%2Dad22%2D4c25%2D9bf8%2Daca65db7a099" TargetMode="External"/><Relationship Id="rId44" Type="http://schemas.openxmlformats.org/officeDocument/2006/relationships/hyperlink" Target="../../../../../../../../../../../../../../../../../:f:/r/SE/TI/SI/Documentos%20compartidos/01_Seguimiento%20SGSPI/04_Instrumento%20de%20evaluaci&#243;n%20MSPI/2024/Evidencias/T&#233;cnicas/T.5%20SEGURIDAD%20DE%20LAS%20COMUNICACIONES/T.5.2.4.%20-%20Acuerdos%20de%20confidencialidad%20o%20de%20no%20divulgaci&#243;n?csf=1&amp;web=1&amp;e=xUagqc" TargetMode="External"/><Relationship Id="rId52" Type="http://schemas.openxmlformats.org/officeDocument/2006/relationships/hyperlink" Target="../../../../../../../../../../../../../../../../../:f:/r/SE/TI/SI/Documentos%20compartidos/01_Seguimiento%20SGSPI/04_Instrumento%20de%20evaluaci&#243;n%20MSPI/2024/Evidencias/T&#233;cnicas/T.6%20ADQUISICI&#211;N,%20DESARROLLO%20Y%20MANTENIMIENTO%20DE%20SISTEMAS/T.6.2.9%20-%20Prueba%20de%20aceptaci&#243;n%20de%20sistemas?csf=1&amp;web=1&amp;e=zwLCQR" TargetMode="External"/><Relationship Id="rId60" Type="http://schemas.openxmlformats.org/officeDocument/2006/relationships/vmlDrawing" Target="../drawings/vmlDrawing3.vml"/><Relationship Id="rId4" Type="http://schemas.openxmlformats.org/officeDocument/2006/relationships/hyperlink" Target="../../../../../Forms/AllItems.aspx?id=%2FSE%2FTI%2FSI%2FDocumentos%20compartidos%2F01%5FSeguimiento%20SGSPI%2F04%5FInstrumento%20de%20evaluaci%C3%B3n%20MSPI%2F2024%2FEvidencias%2FT%C3%A9cnicas%2FT%2E3%20SEGURIDAD%20FISICA%20Y%20DEL%20ENTORNO%2FT%2E3%2E2%2E5%20%2D%20Retiro%20de%20activos&amp;viewid=2ba889e8%2Dad22%2D4c25%2D9bf8%2Daca65db7a099" TargetMode="External"/><Relationship Id="rId9" Type="http://schemas.openxmlformats.org/officeDocument/2006/relationships/hyperlink" Target="../../../../../Forms/AllItems.aspx?id=%2FSE%2FTI%2FSI%2FDocumentos%20compartidos%2F01%5FSeguimiento%20SGSPI%2F04%5FInstrumento%20de%20evaluaci%C3%B3n%20MSPI%2F2024%2FEvidencias%2FT%C3%A9cnicas%2FT%2E3%20SEGURIDAD%20FISICA%20Y%20DEL%20ENTORNO%2FT%2E3%2E1%2E5%20%2D%20Trabajo%20en%20%C3%A1reas%20seguras&amp;viewid=2ba889e8%2Dad22%2D4c25%2D9bf8%2Daca65db7a099"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Forms/AllItems.aspx?id=%2FSE%2FTI%2FSI%2FDocumentos%20compartidos%2F01%5FSeguimiento%20SGSPI%2F04%5FInstrumento%20de%20evaluaci%C3%B3n%20MSPI%2F2024%2FEvidencias%2FPHVA%2F4%2E%20Mejora%20Continua%2FM%2E1%20An%C3%A1lisis%20del%20MSPI&amp;viewid=2ba889e8%2Dad22%2D4c25%2D9bf8%2Daca65db7a099" TargetMode="External"/><Relationship Id="rId13" Type="http://schemas.openxmlformats.org/officeDocument/2006/relationships/comments" Target="../comments4.xml"/><Relationship Id="rId3" Type="http://schemas.openxmlformats.org/officeDocument/2006/relationships/hyperlink" Target="../../../../Forms/AllItems.aspx?id=%2FSE%2FTI%2FSI%2FDocumentos%20compartidos%2F01%5FSeguimiento%20SGSPI%2F04%5FInstrumento%20de%20evaluaci%C3%B3n%20MSPI%2F2024%2FEvidencias%2FPHVA%2F1%2E%20Planificaci%C3%B3n%2FP%2E6%20Identificaci%C3%B3n%20y%20valoraci%C3%B3n%20de%20riesgos&amp;viewid=2ba889e8%2Dad22%2D4c25%2D9bf8%2Daca65db7a099" TargetMode="External"/><Relationship Id="rId7" Type="http://schemas.openxmlformats.org/officeDocument/2006/relationships/hyperlink" Target="../../../../Forms/AllItems.aspx?id=%2FSE%2FTI%2FSI%2FDocumentos%20compartidos%2F01%5FSeguimiento%20SGSPI%2F04%5FInstrumento%20de%20evaluaci%C3%B3n%20MSPI%2F2024%2FEvidencias%2FPHVA%2F3%2E%20Evaluaci%C3%B3n%20desempe%C3%B1o%2FE%2E2%20Auditor%C3%ADa%20Interna&amp;viewid=2ba889e8%2Dad22%2D4c25%2D9bf8%2Daca65db7a099" TargetMode="External"/><Relationship Id="rId12" Type="http://schemas.openxmlformats.org/officeDocument/2006/relationships/vmlDrawing" Target="../drawings/vmlDrawing4.vml"/><Relationship Id="rId2" Type="http://schemas.openxmlformats.org/officeDocument/2006/relationships/hyperlink" Target="../../../../../../../../../../../../../../../../../:b:/r/sites/GSC/Documentos%20del%20Sistema%20de%20Calidad/Gesti&#243;n%20de%20calidad/03%20Procedimientos/JEP-PT-02-01%20Elaboraci&#243;n%20y%20control%20de%20documentos.pdf" TargetMode="External"/><Relationship Id="rId1" Type="http://schemas.openxmlformats.org/officeDocument/2006/relationships/hyperlink" Target="https://www.jep.gov.co/organosgobierno/Acuerdo%20AOG%20No%20045%20de%202019.pdf" TargetMode="External"/><Relationship Id="rId6" Type="http://schemas.openxmlformats.org/officeDocument/2006/relationships/hyperlink" Target="../../../../Forms/AllItems.aspx?id=%2FSE%2FTI%2FSI%2FDocumentos%20compartidos%2F01%5FSeguimiento%20SGSPI%2F04%5FInstrumento%20de%20evaluaci%C3%B3n%20MSPI%2F2024%2FEvidencias%2FPHVA%2F2%2E%20Implementaci%C3%B3n%2FI%2E4%20Indicadores%20de%20gesti%C3%B3n&amp;viewid=2ba889e8%2Dad22%2D4c25%2D9bf8%2Daca65db7a099" TargetMode="External"/><Relationship Id="rId11" Type="http://schemas.openxmlformats.org/officeDocument/2006/relationships/drawing" Target="../drawings/drawing6.xml"/><Relationship Id="rId5" Type="http://schemas.openxmlformats.org/officeDocument/2006/relationships/hyperlink" Target="../../../../Forms/AllItems.aspx?id=%2FSE%2FTI%2FSI%2FDocumentos%20compartidos%2F01%5FSeguimiento%20SGSPI%2F04%5FInstrumento%20de%20evaluaci%C3%B3n%20MSPI%2F2024%2FEvidencias%2FPHVA%2F2%2E%20Implementaci%C3%B3n%2FI%2E3%20Implementaci%C3%B3n%20plan%20tratamiento%20de%20riesgos&amp;viewid=2ba889e8%2Dad22%2D4c25%2D9bf8%2Daca65db7a099" TargetMode="External"/><Relationship Id="rId10" Type="http://schemas.openxmlformats.org/officeDocument/2006/relationships/printerSettings" Target="../printerSettings/printerSettings5.bin"/><Relationship Id="rId4" Type="http://schemas.openxmlformats.org/officeDocument/2006/relationships/hyperlink" Target="../../../../Forms/AllItems.aspx?id=%2FSE%2FTI%2FSI%2FDocumentos%20compartidos%2F01%5FSeguimiento%20SGSPI%2F04%5FInstrumento%20de%20evaluaci%C3%B3n%20MSPI%2F2024%2FEvidencias%2FPHVA%2F2%2E%20Implementaci%C3%B3n%2FI%2E1%20Planificaci%C3%B3n%20y%20control%20operacional&amp;viewid=2ba889e8%2Dad22%2D4c25%2D9bf8%2Daca65db7a099" TargetMode="External"/><Relationship Id="rId9" Type="http://schemas.openxmlformats.org/officeDocument/2006/relationships/hyperlink" Target="../../../../Forms/AllItems.aspx?id=%2FSE%2FTI%2FSI%2FDocumentos%20compartidos%2F01%5FSeguimiento%20SGSPI%2F04%5FInstrumento%20de%20evaluaci%C3%B3n%20MSPI%2F2024%2FEvidencias%2FPHVA%2F3%2E%20Evaluaci%C3%B3n%20desempe%C3%B1o%2FE%2E3%20Evaluaci%C3%B3n%20del%20plan%20de%20tratamiento%20de%20riesgos&amp;viewid=2ba889e8%2Dad22%2D4c25%2D9bf8%2Daca65db7a099"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tabSelected="1" zoomScale="110" zoomScaleNormal="110" workbookViewId="0">
      <selection activeCell="F24" sqref="F24"/>
    </sheetView>
  </sheetViews>
  <sheetFormatPr baseColWidth="10" defaultColWidth="11.453125" defaultRowHeight="14.5" x14ac:dyDescent="0.35"/>
  <cols>
    <col min="2" max="2" width="17" customWidth="1"/>
    <col min="3" max="3" width="22" customWidth="1"/>
    <col min="4" max="4" width="15.7265625" customWidth="1"/>
    <col min="5" max="5" width="16.81640625" customWidth="1"/>
    <col min="6" max="6" width="13.54296875" bestFit="1" customWidth="1"/>
    <col min="8" max="8" width="16.453125" customWidth="1"/>
    <col min="14" max="14" width="18" customWidth="1"/>
    <col min="15" max="15" width="16.81640625" customWidth="1"/>
    <col min="16" max="16" width="15.54296875" customWidth="1"/>
  </cols>
  <sheetData>
    <row r="1" spans="2:15" ht="15" thickBot="1" x14ac:dyDescent="0.4">
      <c r="C1" s="1"/>
    </row>
    <row r="2" spans="2:15" x14ac:dyDescent="0.35">
      <c r="B2" s="273"/>
      <c r="C2" s="279"/>
      <c r="D2" s="322" t="s">
        <v>0</v>
      </c>
      <c r="E2" s="322"/>
      <c r="F2" s="322"/>
      <c r="G2" s="322"/>
      <c r="H2" s="322"/>
      <c r="I2" s="322"/>
      <c r="J2" s="322"/>
      <c r="K2" s="322"/>
      <c r="L2" s="322"/>
      <c r="M2" s="323"/>
      <c r="N2" s="273"/>
      <c r="O2" s="274"/>
    </row>
    <row r="3" spans="2:15" x14ac:dyDescent="0.35">
      <c r="B3" s="275"/>
      <c r="C3" s="280"/>
      <c r="D3" s="324"/>
      <c r="E3" s="324"/>
      <c r="F3" s="324"/>
      <c r="G3" s="324"/>
      <c r="H3" s="324"/>
      <c r="I3" s="324"/>
      <c r="J3" s="324"/>
      <c r="K3" s="324"/>
      <c r="L3" s="324"/>
      <c r="M3" s="325"/>
      <c r="N3" s="275"/>
      <c r="O3" s="276"/>
    </row>
    <row r="4" spans="2:15" x14ac:dyDescent="0.35">
      <c r="B4" s="275"/>
      <c r="C4" s="280"/>
      <c r="D4" s="324"/>
      <c r="E4" s="324"/>
      <c r="F4" s="324"/>
      <c r="G4" s="324"/>
      <c r="H4" s="324"/>
      <c r="I4" s="324"/>
      <c r="J4" s="324"/>
      <c r="K4" s="324"/>
      <c r="L4" s="324"/>
      <c r="M4" s="325"/>
      <c r="N4" s="275"/>
      <c r="O4" s="276"/>
    </row>
    <row r="5" spans="2:15" x14ac:dyDescent="0.35">
      <c r="B5" s="275"/>
      <c r="C5" s="280"/>
      <c r="D5" s="324"/>
      <c r="E5" s="324"/>
      <c r="F5" s="324"/>
      <c r="G5" s="324"/>
      <c r="H5" s="324"/>
      <c r="I5" s="324"/>
      <c r="J5" s="324"/>
      <c r="K5" s="324"/>
      <c r="L5" s="324"/>
      <c r="M5" s="325"/>
      <c r="N5" s="275"/>
      <c r="O5" s="276"/>
    </row>
    <row r="6" spans="2:15" x14ac:dyDescent="0.35">
      <c r="B6" s="275"/>
      <c r="C6" s="280"/>
      <c r="D6" s="324"/>
      <c r="E6" s="324"/>
      <c r="F6" s="324"/>
      <c r="G6" s="324"/>
      <c r="H6" s="324"/>
      <c r="I6" s="324"/>
      <c r="J6" s="324"/>
      <c r="K6" s="324"/>
      <c r="L6" s="324"/>
      <c r="M6" s="325"/>
      <c r="N6" s="275"/>
      <c r="O6" s="276"/>
    </row>
    <row r="7" spans="2:15" x14ac:dyDescent="0.35">
      <c r="B7" s="275"/>
      <c r="C7" s="280"/>
      <c r="D7" s="324"/>
      <c r="E7" s="324"/>
      <c r="F7" s="324"/>
      <c r="G7" s="324"/>
      <c r="H7" s="324"/>
      <c r="I7" s="324"/>
      <c r="J7" s="324"/>
      <c r="K7" s="324"/>
      <c r="L7" s="324"/>
      <c r="M7" s="325"/>
      <c r="N7" s="275"/>
      <c r="O7" s="276"/>
    </row>
    <row r="8" spans="2:15" x14ac:dyDescent="0.35">
      <c r="B8" s="275"/>
      <c r="C8" s="280"/>
      <c r="D8" s="324"/>
      <c r="E8" s="324"/>
      <c r="F8" s="324"/>
      <c r="G8" s="324"/>
      <c r="H8" s="324"/>
      <c r="I8" s="324"/>
      <c r="J8" s="324"/>
      <c r="K8" s="324"/>
      <c r="L8" s="324"/>
      <c r="M8" s="325"/>
      <c r="N8" s="275"/>
      <c r="O8" s="276"/>
    </row>
    <row r="9" spans="2:15" x14ac:dyDescent="0.35">
      <c r="B9" s="277"/>
      <c r="C9" s="281"/>
      <c r="D9" s="324"/>
      <c r="E9" s="324"/>
      <c r="F9" s="324"/>
      <c r="G9" s="324"/>
      <c r="H9" s="324"/>
      <c r="I9" s="324"/>
      <c r="J9" s="324"/>
      <c r="K9" s="324"/>
      <c r="L9" s="324"/>
      <c r="M9" s="325"/>
      <c r="N9" s="277"/>
      <c r="O9" s="278"/>
    </row>
    <row r="10" spans="2:15" ht="18.5" x14ac:dyDescent="0.35">
      <c r="B10" s="326" t="s">
        <v>1</v>
      </c>
      <c r="C10" s="327"/>
      <c r="D10" s="328" t="s">
        <v>2</v>
      </c>
      <c r="E10" s="328"/>
      <c r="F10" s="328"/>
      <c r="G10" s="328"/>
      <c r="H10" s="328"/>
      <c r="I10" s="328"/>
      <c r="J10" s="328"/>
      <c r="K10" s="328"/>
      <c r="L10" s="328"/>
      <c r="M10" s="328"/>
      <c r="N10" s="328"/>
      <c r="O10" s="329"/>
    </row>
    <row r="11" spans="2:15" ht="18.5" x14ac:dyDescent="0.35">
      <c r="B11" s="326" t="s">
        <v>3</v>
      </c>
      <c r="C11" s="327"/>
      <c r="D11" s="330" t="s">
        <v>1677</v>
      </c>
      <c r="E11" s="331"/>
      <c r="F11" s="331"/>
      <c r="G11" s="331"/>
      <c r="H11" s="331"/>
      <c r="I11" s="331"/>
      <c r="J11" s="331"/>
      <c r="K11" s="331"/>
      <c r="L11" s="331"/>
      <c r="M11" s="331"/>
      <c r="N11" s="331"/>
      <c r="O11" s="332"/>
    </row>
    <row r="12" spans="2:15" ht="18.5" hidden="1" x14ac:dyDescent="0.35">
      <c r="B12" s="326" t="s">
        <v>4</v>
      </c>
      <c r="C12" s="327"/>
      <c r="D12" s="284" t="s">
        <v>5</v>
      </c>
      <c r="E12" s="284"/>
      <c r="F12" s="284"/>
      <c r="G12" s="284"/>
      <c r="H12" s="284"/>
      <c r="I12" s="284"/>
      <c r="J12" s="284"/>
      <c r="K12" s="284"/>
      <c r="L12" s="284"/>
      <c r="M12" s="284"/>
      <c r="N12" s="284"/>
      <c r="O12" s="333"/>
    </row>
    <row r="13" spans="2:15" ht="19" hidden="1" thickBot="1" x14ac:dyDescent="0.4">
      <c r="B13" s="336" t="s">
        <v>6</v>
      </c>
      <c r="C13" s="337"/>
      <c r="D13" s="338" t="s">
        <v>7</v>
      </c>
      <c r="E13" s="338"/>
      <c r="F13" s="338"/>
      <c r="G13" s="338"/>
      <c r="H13" s="338"/>
      <c r="I13" s="338"/>
      <c r="J13" s="338"/>
      <c r="K13" s="338"/>
      <c r="L13" s="338"/>
      <c r="M13" s="338"/>
      <c r="N13" s="338"/>
      <c r="O13" s="339"/>
    </row>
    <row r="14" spans="2:15" ht="15" thickBot="1" x14ac:dyDescent="0.4"/>
    <row r="15" spans="2:15" ht="21.5" thickBot="1" x14ac:dyDescent="0.55000000000000004">
      <c r="B15" s="340" t="s">
        <v>8</v>
      </c>
      <c r="C15" s="341"/>
      <c r="D15" s="341"/>
      <c r="E15" s="341"/>
      <c r="F15" s="341"/>
      <c r="G15" s="341"/>
      <c r="H15" s="341"/>
      <c r="I15" s="341"/>
      <c r="J15" s="341"/>
      <c r="K15" s="341"/>
      <c r="L15" s="341"/>
      <c r="M15" s="341"/>
      <c r="N15" s="341"/>
      <c r="O15" s="342"/>
    </row>
    <row r="16" spans="2:15" ht="15" thickBot="1" x14ac:dyDescent="0.4"/>
    <row r="17" spans="2:8" ht="15.5" x14ac:dyDescent="0.35">
      <c r="B17" s="343" t="s">
        <v>9</v>
      </c>
      <c r="C17" s="345" t="s">
        <v>10</v>
      </c>
      <c r="D17" s="345"/>
      <c r="E17" s="345"/>
      <c r="F17" s="345"/>
      <c r="G17" s="346"/>
    </row>
    <row r="18" spans="2:8" ht="39" x14ac:dyDescent="0.35">
      <c r="B18" s="344"/>
      <c r="C18" s="347" t="s">
        <v>11</v>
      </c>
      <c r="D18" s="347"/>
      <c r="E18" s="347"/>
      <c r="F18" s="2" t="s">
        <v>12</v>
      </c>
      <c r="G18" s="3" t="s">
        <v>13</v>
      </c>
      <c r="H18" s="2" t="s">
        <v>14</v>
      </c>
    </row>
    <row r="19" spans="2:8" x14ac:dyDescent="0.35">
      <c r="B19" s="4" t="s">
        <v>15</v>
      </c>
      <c r="C19" s="301" t="str">
        <f>ADMINISTRATIVAS!D13</f>
        <v>POLITICAS DE SEGURIDAD DE LA INFORMACIÓN</v>
      </c>
      <c r="D19" s="301"/>
      <c r="E19" s="301"/>
      <c r="F19" s="5">
        <f>VLOOKUP(B19,ADMINISTRATIVAS!$F$12:$M$76,7,FALSE)</f>
        <v>100</v>
      </c>
      <c r="G19" s="6">
        <v>100</v>
      </c>
      <c r="H19" s="7" t="str">
        <f>IF(F19&lt;=1,"INEXISTENTE",IF(F19&lt;=20,"INICIAL",IF(F19&lt;=40,"REPETIBLE",IF(F19&lt;=60,"EFECTIVO",IF(F19&lt;=80,"GESTIONADO","OPTIMIZADO")))))</f>
        <v>OPTIMIZADO</v>
      </c>
    </row>
    <row r="20" spans="2:8" x14ac:dyDescent="0.35">
      <c r="B20" s="4" t="s">
        <v>16</v>
      </c>
      <c r="C20" s="301" t="str">
        <f>ADMINISTRATIVAS!D17</f>
        <v>ORGANIZACIÓN DE LA SEGURIDAD DE LA INFORMACIÓN</v>
      </c>
      <c r="D20" s="301"/>
      <c r="E20" s="301"/>
      <c r="F20" s="5">
        <f>VLOOKUP(B20,ADMINISTRATIVAS!$F$12:$M$76,7,FALSE)</f>
        <v>86</v>
      </c>
      <c r="G20" s="6">
        <v>100</v>
      </c>
      <c r="H20" s="7" t="str">
        <f t="shared" ref="H20:H33" si="0">IF(F20&lt;=1,"INEXISTENTE",IF(F20&lt;=20,"INICIAL",IF(F20&lt;=40,"REPETIBLE",IF(F20&lt;=60,"EFECTIVO",IF(F20&lt;=80,"GESTIONADO","OPTIMIZADO")))))</f>
        <v>OPTIMIZADO</v>
      </c>
    </row>
    <row r="21" spans="2:8" x14ac:dyDescent="0.35">
      <c r="B21" s="4" t="s">
        <v>17</v>
      </c>
      <c r="C21" s="301" t="str">
        <f>ADMINISTRATIVAS!D28</f>
        <v>SEGURIDAD DE LOS RECURSOS HUMANOS</v>
      </c>
      <c r="D21" s="301"/>
      <c r="E21" s="301"/>
      <c r="F21" s="5">
        <f>VLOOKUP(B21,ADMINISTRATIVAS!$F$12:$M$76,7,FALSE)</f>
        <v>100</v>
      </c>
      <c r="G21" s="6">
        <v>100</v>
      </c>
      <c r="H21" s="7" t="str">
        <f t="shared" si="0"/>
        <v>OPTIMIZADO</v>
      </c>
    </row>
    <row r="22" spans="2:8" x14ac:dyDescent="0.35">
      <c r="B22" s="4" t="s">
        <v>18</v>
      </c>
      <c r="C22" s="301" t="str">
        <f>ADMINISTRATIVAS!D39</f>
        <v>GESTIÓN DE ACTIVOS</v>
      </c>
      <c r="D22" s="301"/>
      <c r="E22" s="301"/>
      <c r="F22" s="5">
        <f>VLOOKUP(B22,ADMINISTRATIVAS!$F$12:$M$76,7,FALSE)</f>
        <v>90</v>
      </c>
      <c r="G22" s="6">
        <v>100</v>
      </c>
      <c r="H22" s="7" t="str">
        <f t="shared" si="0"/>
        <v>OPTIMIZADO</v>
      </c>
    </row>
    <row r="23" spans="2:8" x14ac:dyDescent="0.35">
      <c r="B23" s="4" t="s">
        <v>19</v>
      </c>
      <c r="C23" s="301" t="s">
        <v>20</v>
      </c>
      <c r="D23" s="301"/>
      <c r="E23" s="301"/>
      <c r="F23" s="5">
        <f>VLOOKUP(B23,TECNICAS!$E$12:$K$117,7,FALSE)</f>
        <v>91</v>
      </c>
      <c r="G23" s="6">
        <v>100</v>
      </c>
      <c r="H23" s="7" t="str">
        <f t="shared" si="0"/>
        <v>OPTIMIZADO</v>
      </c>
    </row>
    <row r="24" spans="2:8" x14ac:dyDescent="0.35">
      <c r="B24" s="4" t="s">
        <v>21</v>
      </c>
      <c r="C24" s="301" t="s">
        <v>22</v>
      </c>
      <c r="D24" s="301"/>
      <c r="E24" s="301"/>
      <c r="F24" s="5">
        <f>VLOOKUP(B24,TECNICAS!$E$12:$K$117,7,FALSE)</f>
        <v>70</v>
      </c>
      <c r="G24" s="6">
        <v>100</v>
      </c>
      <c r="H24" s="7" t="str">
        <f t="shared" si="0"/>
        <v>GESTIONADO</v>
      </c>
    </row>
    <row r="25" spans="2:8" x14ac:dyDescent="0.35">
      <c r="B25" s="4" t="s">
        <v>23</v>
      </c>
      <c r="C25" s="301" t="s">
        <v>24</v>
      </c>
      <c r="D25" s="301"/>
      <c r="E25" s="301"/>
      <c r="F25" s="5">
        <f>VLOOKUP(B25,TECNICAS!$E$12:$K$117,7,FALSE)</f>
        <v>95</v>
      </c>
      <c r="G25" s="6">
        <v>100</v>
      </c>
      <c r="H25" s="7" t="str">
        <f t="shared" si="0"/>
        <v>OPTIMIZADO</v>
      </c>
    </row>
    <row r="26" spans="2:8" x14ac:dyDescent="0.35">
      <c r="B26" s="4" t="s">
        <v>25</v>
      </c>
      <c r="C26" s="301" t="s">
        <v>26</v>
      </c>
      <c r="D26" s="301"/>
      <c r="E26" s="301"/>
      <c r="F26" s="5">
        <f>VLOOKUP(B26,TECNICAS!$E$12:$K$117,7,FALSE)</f>
        <v>88</v>
      </c>
      <c r="G26" s="6">
        <v>100</v>
      </c>
      <c r="H26" s="7" t="str">
        <f t="shared" si="0"/>
        <v>OPTIMIZADO</v>
      </c>
    </row>
    <row r="27" spans="2:8" x14ac:dyDescent="0.35">
      <c r="B27" s="4" t="s">
        <v>27</v>
      </c>
      <c r="C27" s="301" t="s">
        <v>28</v>
      </c>
      <c r="D27" s="301"/>
      <c r="E27" s="301"/>
      <c r="F27" s="5">
        <f>VLOOKUP(B27,TECNICAS!$E$12:$K$117,7,FALSE)</f>
        <v>90</v>
      </c>
      <c r="G27" s="6">
        <v>100</v>
      </c>
      <c r="H27" s="7" t="str">
        <f t="shared" si="0"/>
        <v>OPTIMIZADO</v>
      </c>
    </row>
    <row r="28" spans="2:8" x14ac:dyDescent="0.35">
      <c r="B28" s="4" t="s">
        <v>29</v>
      </c>
      <c r="C28" s="301" t="s">
        <v>30</v>
      </c>
      <c r="D28" s="301"/>
      <c r="E28" s="301"/>
      <c r="F28" s="5">
        <f>VLOOKUP(B28,TECNICAS!$E$12:$K$117,7,FALSE)</f>
        <v>73</v>
      </c>
      <c r="G28" s="6">
        <v>100</v>
      </c>
      <c r="H28" s="7" t="str">
        <f t="shared" si="0"/>
        <v>GESTIONADO</v>
      </c>
    </row>
    <row r="29" spans="2:8" x14ac:dyDescent="0.35">
      <c r="B29" s="4" t="s">
        <v>31</v>
      </c>
      <c r="C29" s="302" t="s">
        <v>32</v>
      </c>
      <c r="D29" s="303"/>
      <c r="E29" s="304"/>
      <c r="F29" s="5">
        <f>VLOOKUP(B29,ADMINISTRATIVAS!$F$12:$M$76,7,FALSE)</f>
        <v>100</v>
      </c>
      <c r="G29" s="6">
        <v>100</v>
      </c>
      <c r="H29" s="7" t="str">
        <f t="shared" si="0"/>
        <v>OPTIMIZADO</v>
      </c>
    </row>
    <row r="30" spans="2:8" x14ac:dyDescent="0.35">
      <c r="B30" s="4" t="s">
        <v>33</v>
      </c>
      <c r="C30" s="301" t="s">
        <v>34</v>
      </c>
      <c r="D30" s="301"/>
      <c r="E30" s="301"/>
      <c r="F30" s="5">
        <f>VLOOKUP(B30,TECNICAS!$E$12:$K$117,7,FALSE)</f>
        <v>94</v>
      </c>
      <c r="G30" s="6">
        <v>100</v>
      </c>
      <c r="H30" s="7" t="str">
        <f t="shared" si="0"/>
        <v>OPTIMIZADO</v>
      </c>
    </row>
    <row r="31" spans="2:8" ht="27.75" customHeight="1" x14ac:dyDescent="0.35">
      <c r="B31" s="4" t="s">
        <v>35</v>
      </c>
      <c r="C31" s="305" t="str">
        <f>ADMINISTRATIVAS!D54</f>
        <v>ASPECTOS DE SEGURIDAD DE LA INFORMACIÓN DE LA GESTIÓN DE LA CONTINUIDAD DEL NEGOCIO</v>
      </c>
      <c r="D31" s="305"/>
      <c r="E31" s="305"/>
      <c r="F31" s="8">
        <f>VLOOKUP(B31,ADMINISTRATIVAS!$F$12:$M$76,7,FALSE)</f>
        <v>73.5</v>
      </c>
      <c r="G31" s="6">
        <v>100</v>
      </c>
      <c r="H31" s="7" t="str">
        <f t="shared" si="0"/>
        <v>GESTIONADO</v>
      </c>
    </row>
    <row r="32" spans="2:8" ht="15" thickBot="1" x14ac:dyDescent="0.4">
      <c r="B32" s="216" t="s">
        <v>36</v>
      </c>
      <c r="C32" s="306" t="str">
        <f>ADMINISTRATIVAS!D62</f>
        <v>CUMPLIMIENTO</v>
      </c>
      <c r="D32" s="306"/>
      <c r="E32" s="306"/>
      <c r="F32" s="217">
        <f>VLOOKUP(B32,ADMINISTRATIVAS!$F$12:$M$76,7,FALSE)</f>
        <v>85</v>
      </c>
      <c r="G32" s="6">
        <v>100</v>
      </c>
      <c r="H32" s="7" t="str">
        <f t="shared" si="0"/>
        <v>OPTIMIZADO</v>
      </c>
    </row>
    <row r="33" spans="2:15" ht="15" thickBot="1" x14ac:dyDescent="0.4">
      <c r="B33" s="307" t="s">
        <v>37</v>
      </c>
      <c r="C33" s="308"/>
      <c r="D33" s="308"/>
      <c r="E33" s="308"/>
      <c r="F33" s="218">
        <f>AVERAGE(F19:F32)</f>
        <v>88.25</v>
      </c>
      <c r="G33" s="219">
        <f>AVERAGE(G19:G32)</f>
        <v>100</v>
      </c>
      <c r="H33" s="7" t="str">
        <f t="shared" si="0"/>
        <v>OPTIMIZADO</v>
      </c>
    </row>
    <row r="34" spans="2:15" ht="15" thickBot="1" x14ac:dyDescent="0.4"/>
    <row r="35" spans="2:15" ht="21.5" thickBot="1" x14ac:dyDescent="0.4">
      <c r="B35" s="269" t="s">
        <v>38</v>
      </c>
      <c r="C35" s="270"/>
      <c r="D35" s="270"/>
      <c r="E35" s="270"/>
      <c r="F35" s="270"/>
      <c r="G35" s="270"/>
      <c r="H35" s="270"/>
      <c r="I35" s="270"/>
      <c r="J35" s="270"/>
      <c r="K35" s="270"/>
      <c r="L35" s="270"/>
      <c r="M35" s="270"/>
      <c r="N35" s="270"/>
      <c r="O35" s="271"/>
    </row>
    <row r="36" spans="2:15" ht="15" thickBot="1" x14ac:dyDescent="0.4">
      <c r="H36" s="9"/>
    </row>
    <row r="37" spans="2:15" ht="21" x14ac:dyDescent="0.35">
      <c r="B37" s="309" t="s">
        <v>39</v>
      </c>
      <c r="C37" s="311" t="s">
        <v>40</v>
      </c>
      <c r="D37" s="312"/>
      <c r="E37" s="312"/>
      <c r="F37" s="312"/>
      <c r="G37" s="313"/>
      <c r="H37" s="10"/>
    </row>
    <row r="38" spans="2:15" ht="57" customHeight="1" x14ac:dyDescent="0.35">
      <c r="B38" s="310"/>
      <c r="C38" s="314" t="s">
        <v>41</v>
      </c>
      <c r="D38" s="315"/>
      <c r="E38" s="11" t="s">
        <v>42</v>
      </c>
      <c r="F38" s="334" t="s">
        <v>43</v>
      </c>
      <c r="G38" s="335"/>
      <c r="H38" s="9"/>
    </row>
    <row r="39" spans="2:15" ht="18.5" x14ac:dyDescent="0.45">
      <c r="B39" s="266">
        <v>2024</v>
      </c>
      <c r="C39" s="291" t="s">
        <v>44</v>
      </c>
      <c r="D39" s="292"/>
      <c r="E39" s="229">
        <f>IF(PHVA!L26&gt;=40,40,PHVA!L26)/100</f>
        <v>0.39111111111111108</v>
      </c>
      <c r="F39" s="316">
        <v>0.4</v>
      </c>
      <c r="G39" s="317"/>
    </row>
    <row r="40" spans="2:15" ht="18.5" x14ac:dyDescent="0.45">
      <c r="B40" s="267"/>
      <c r="C40" s="291" t="s">
        <v>45</v>
      </c>
      <c r="D40" s="292"/>
      <c r="E40" s="229">
        <f>IF(PHVA!L31&gt;=40,40,PHVA!L31)/100</f>
        <v>0.15412499999999998</v>
      </c>
      <c r="F40" s="316">
        <v>0.2</v>
      </c>
      <c r="G40" s="317"/>
    </row>
    <row r="41" spans="2:15" ht="18.5" x14ac:dyDescent="0.45">
      <c r="B41" s="267"/>
      <c r="C41" s="291" t="s">
        <v>46</v>
      </c>
      <c r="D41" s="292"/>
      <c r="E41" s="229">
        <f>IF(PHVA!L35&gt;=40,40,PHVA!L35)/100</f>
        <v>0.17333333333333337</v>
      </c>
      <c r="F41" s="316">
        <v>0.2</v>
      </c>
      <c r="G41" s="317"/>
      <c r="H41" s="9"/>
    </row>
    <row r="42" spans="2:15" ht="18.5" x14ac:dyDescent="0.45">
      <c r="B42" s="268"/>
      <c r="C42" s="291" t="s">
        <v>47</v>
      </c>
      <c r="D42" s="292"/>
      <c r="E42" s="229">
        <f>IF(PHVA!L38&gt;=40,40,PHVA!L38)/100</f>
        <v>0.14000000000000001</v>
      </c>
      <c r="F42" s="316">
        <v>0.2</v>
      </c>
      <c r="G42" s="317"/>
      <c r="H42" s="9"/>
    </row>
    <row r="43" spans="2:15" ht="21.5" thickBot="1" x14ac:dyDescent="0.4">
      <c r="B43" s="318" t="s">
        <v>48</v>
      </c>
      <c r="C43" s="319"/>
      <c r="D43" s="319"/>
      <c r="E43" s="12">
        <f>SUM(E39:E42)</f>
        <v>0.85856944444444439</v>
      </c>
      <c r="F43" s="320">
        <f>SUM(F39:G42)</f>
        <v>1</v>
      </c>
      <c r="G43" s="321"/>
    </row>
    <row r="52" spans="2:16" ht="15" thickBot="1" x14ac:dyDescent="0.4"/>
    <row r="53" spans="2:16" ht="21.5" thickBot="1" x14ac:dyDescent="0.4">
      <c r="B53" s="269" t="s">
        <v>49</v>
      </c>
      <c r="C53" s="270"/>
      <c r="D53" s="270"/>
      <c r="E53" s="270"/>
      <c r="F53" s="270"/>
      <c r="G53" s="270"/>
      <c r="H53" s="270"/>
      <c r="I53" s="270"/>
      <c r="J53" s="270"/>
      <c r="K53" s="270"/>
      <c r="L53" s="270"/>
      <c r="M53" s="270"/>
      <c r="N53" s="270"/>
      <c r="O53" s="271"/>
    </row>
    <row r="54" spans="2:16" ht="21" x14ac:dyDescent="0.5">
      <c r="C54" s="13"/>
      <c r="D54" s="14"/>
      <c r="E54" s="14"/>
      <c r="F54" s="14"/>
      <c r="G54" s="14"/>
      <c r="H54" s="14"/>
      <c r="I54" s="14"/>
      <c r="J54" s="14"/>
      <c r="K54" s="14"/>
      <c r="L54" s="14"/>
      <c r="M54" s="14"/>
      <c r="N54" s="14"/>
      <c r="O54" s="14"/>
    </row>
    <row r="55" spans="2:16" ht="21" x14ac:dyDescent="0.5">
      <c r="D55" s="15"/>
      <c r="E55" s="299" t="s">
        <v>50</v>
      </c>
      <c r="F55" s="300" t="s">
        <v>51</v>
      </c>
      <c r="G55" s="300" t="s">
        <v>52</v>
      </c>
      <c r="K55" s="14"/>
      <c r="L55" s="14"/>
      <c r="O55" s="293" t="s">
        <v>53</v>
      </c>
      <c r="P55" s="293"/>
    </row>
    <row r="56" spans="2:16" ht="21" x14ac:dyDescent="0.5">
      <c r="D56" s="15"/>
      <c r="E56" s="299"/>
      <c r="F56" s="300"/>
      <c r="G56" s="300"/>
      <c r="K56" s="14"/>
      <c r="L56" s="14"/>
      <c r="O56" s="294"/>
      <c r="P56" s="294"/>
    </row>
    <row r="57" spans="2:16" ht="21" x14ac:dyDescent="0.5">
      <c r="C57" s="295" t="s">
        <v>54</v>
      </c>
      <c r="D57" s="296" t="s">
        <v>55</v>
      </c>
      <c r="E57" s="284" t="str">
        <f>IF(F57&lt;3,"SUFICIENTE",IF(F57&lt;7,"INTERMEDIO","CRITICO"))</f>
        <v>SUFICIENTE</v>
      </c>
      <c r="F57" s="285">
        <f>COUNTIF(MADUREZ!H12:H21,"MENOR")</f>
        <v>0</v>
      </c>
      <c r="G57" s="286">
        <v>10</v>
      </c>
      <c r="K57" s="14"/>
      <c r="L57" s="14"/>
      <c r="O57" s="16" t="s">
        <v>56</v>
      </c>
      <c r="P57" s="16" t="s">
        <v>57</v>
      </c>
    </row>
    <row r="58" spans="2:16" ht="21" x14ac:dyDescent="0.5">
      <c r="C58" s="295"/>
      <c r="D58" s="296"/>
      <c r="E58" s="284"/>
      <c r="F58" s="285"/>
      <c r="G58" s="286"/>
      <c r="K58" s="14"/>
      <c r="L58" s="14"/>
      <c r="O58" s="16" t="s">
        <v>58</v>
      </c>
      <c r="P58" s="17" t="s">
        <v>59</v>
      </c>
    </row>
    <row r="59" spans="2:16" ht="21" x14ac:dyDescent="0.5">
      <c r="C59" s="295"/>
      <c r="D59" s="297" t="s">
        <v>60</v>
      </c>
      <c r="E59" s="284" t="str">
        <f>IF(F59&lt;7,"SUFICIENTE",IF(F59&lt;15,"INTERMEDIO","CRÍTICO"))</f>
        <v>SUFICIENTE</v>
      </c>
      <c r="F59" s="285">
        <f>COUNTIF(MADUREZ!J12:J33,"MENOR")</f>
        <v>0</v>
      </c>
      <c r="G59" s="286">
        <v>21</v>
      </c>
      <c r="K59" s="14"/>
      <c r="L59" s="14"/>
      <c r="O59" s="16" t="s">
        <v>61</v>
      </c>
      <c r="P59" s="16" t="s">
        <v>62</v>
      </c>
    </row>
    <row r="60" spans="2:16" ht="21" x14ac:dyDescent="0.5">
      <c r="C60" s="295"/>
      <c r="D60" s="298"/>
      <c r="E60" s="284"/>
      <c r="F60" s="285"/>
      <c r="G60" s="286"/>
      <c r="K60" s="14"/>
      <c r="L60" s="14"/>
      <c r="M60" s="14"/>
      <c r="N60" s="14"/>
      <c r="O60" s="14"/>
    </row>
    <row r="61" spans="2:16" ht="21" x14ac:dyDescent="0.5">
      <c r="C61" s="295"/>
      <c r="D61" s="289" t="s">
        <v>63</v>
      </c>
      <c r="E61" s="284" t="str">
        <f>IF(F61&lt;14,"SUFICIENTE",IF(F61&lt;30,"INTERMEDIO","CRÍTICO"))</f>
        <v>SUFICIENTE</v>
      </c>
      <c r="F61" s="285">
        <f>COUNTIF(MADUREZ!L12:L55,"MENOR")</f>
        <v>0</v>
      </c>
      <c r="G61" s="286">
        <v>42</v>
      </c>
      <c r="K61" s="14"/>
      <c r="L61" s="14"/>
      <c r="M61" s="14"/>
      <c r="N61" s="14"/>
      <c r="O61" s="14"/>
    </row>
    <row r="62" spans="2:16" ht="21" x14ac:dyDescent="0.5">
      <c r="C62" s="295"/>
      <c r="D62" s="290"/>
      <c r="E62" s="284"/>
      <c r="F62" s="285"/>
      <c r="G62" s="286"/>
      <c r="K62" s="14"/>
      <c r="L62" s="14"/>
      <c r="M62" s="14"/>
      <c r="N62" s="14"/>
      <c r="O62" s="14"/>
    </row>
    <row r="63" spans="2:16" ht="21" x14ac:dyDescent="0.5">
      <c r="C63" s="295"/>
      <c r="D63" s="282" t="s">
        <v>64</v>
      </c>
      <c r="E63" s="284" t="str">
        <f>IF(F63&lt;20,"SUFICIENTE",IF(F63&lt;40,"INTERMEDIO","CRÍTICO"))</f>
        <v>SUFICIENTE</v>
      </c>
      <c r="F63" s="285">
        <f>COUNTIF(MADUREZ!N12:N73,"MENOR")</f>
        <v>5</v>
      </c>
      <c r="G63" s="286">
        <v>59</v>
      </c>
      <c r="K63" s="14"/>
      <c r="L63" s="14"/>
      <c r="M63" s="14"/>
      <c r="N63" s="14"/>
      <c r="O63" s="14"/>
    </row>
    <row r="64" spans="2:16" ht="21" x14ac:dyDescent="0.5">
      <c r="C64" s="295"/>
      <c r="D64" s="283"/>
      <c r="E64" s="284"/>
      <c r="F64" s="285"/>
      <c r="G64" s="286"/>
      <c r="K64" s="14"/>
      <c r="L64" s="14"/>
      <c r="M64" s="14"/>
      <c r="N64" s="14"/>
      <c r="O64" s="14"/>
    </row>
    <row r="65" spans="2:17" ht="21" x14ac:dyDescent="0.5">
      <c r="C65" s="295"/>
      <c r="D65" s="287" t="s">
        <v>65</v>
      </c>
      <c r="E65" s="284" t="str">
        <f>IF(F65&lt;20,"SUFICIENTE",IF(F65&lt;40,"INTERMEDIO","CRÍTICO"))</f>
        <v>INTERMEDIO</v>
      </c>
      <c r="F65" s="285">
        <f>COUNTIF(MADUREZ!P12:P75,"MENOR")</f>
        <v>21</v>
      </c>
      <c r="G65" s="286">
        <v>60</v>
      </c>
      <c r="K65" s="14"/>
      <c r="L65" s="14"/>
      <c r="M65" s="14"/>
      <c r="N65" s="14"/>
      <c r="O65" s="14"/>
    </row>
    <row r="66" spans="2:17" ht="21" x14ac:dyDescent="0.5">
      <c r="C66" s="295"/>
      <c r="D66" s="288"/>
      <c r="E66" s="284"/>
      <c r="F66" s="285"/>
      <c r="G66" s="286"/>
      <c r="K66" s="14"/>
      <c r="L66" s="14"/>
      <c r="M66" s="14"/>
      <c r="N66" s="14"/>
      <c r="O66" s="14"/>
    </row>
    <row r="67" spans="2:17" ht="21" x14ac:dyDescent="0.5">
      <c r="C67" s="13"/>
      <c r="D67" s="14"/>
      <c r="E67" s="14"/>
      <c r="F67" s="14"/>
      <c r="G67" s="14"/>
      <c r="H67" s="14"/>
      <c r="I67" s="14"/>
      <c r="J67" s="14"/>
      <c r="K67" s="14"/>
      <c r="L67" s="14"/>
      <c r="M67" s="14"/>
      <c r="N67" s="14"/>
      <c r="O67" s="14"/>
    </row>
    <row r="68" spans="2:17" ht="15" thickBot="1" x14ac:dyDescent="0.4"/>
    <row r="69" spans="2:17" ht="21.5" thickBot="1" x14ac:dyDescent="0.4">
      <c r="B69" s="269" t="s">
        <v>66</v>
      </c>
      <c r="C69" s="270"/>
      <c r="D69" s="270"/>
      <c r="E69" s="270"/>
      <c r="F69" s="270"/>
      <c r="G69" s="270"/>
      <c r="H69" s="270"/>
      <c r="I69" s="270"/>
      <c r="J69" s="270"/>
      <c r="K69" s="270"/>
      <c r="L69" s="270"/>
      <c r="M69" s="270"/>
      <c r="N69" s="270"/>
      <c r="O69" s="271"/>
    </row>
    <row r="71" spans="2:17" ht="15" hidden="1" thickBot="1" x14ac:dyDescent="0.4">
      <c r="B71" s="231" t="s">
        <v>67</v>
      </c>
      <c r="D71" s="27" t="s">
        <v>68</v>
      </c>
      <c r="E71" s="28"/>
      <c r="F71" s="28"/>
      <c r="G71" s="28"/>
      <c r="H71" s="28"/>
      <c r="I71" s="28"/>
      <c r="J71" s="28"/>
      <c r="K71" s="28"/>
      <c r="L71" s="28"/>
      <c r="M71" s="28"/>
      <c r="N71" s="28"/>
      <c r="O71" s="28"/>
      <c r="P71" s="28"/>
      <c r="Q71" s="28"/>
    </row>
    <row r="72" spans="2:17" hidden="1" x14ac:dyDescent="0.35">
      <c r="B72" s="232" t="s">
        <v>69</v>
      </c>
      <c r="D72" s="18">
        <v>60</v>
      </c>
    </row>
    <row r="73" spans="2:17" hidden="1" x14ac:dyDescent="0.35">
      <c r="B73" s="230" t="s">
        <v>70</v>
      </c>
      <c r="D73" s="18">
        <v>60</v>
      </c>
    </row>
    <row r="74" spans="2:17" hidden="1" x14ac:dyDescent="0.35">
      <c r="B74" s="230" t="s">
        <v>71</v>
      </c>
      <c r="D74" s="18">
        <v>60</v>
      </c>
    </row>
    <row r="75" spans="2:17" hidden="1" x14ac:dyDescent="0.35">
      <c r="B75" s="230" t="s">
        <v>72</v>
      </c>
      <c r="D75" s="18">
        <v>60</v>
      </c>
    </row>
    <row r="76" spans="2:17" ht="15" hidden="1" thickBot="1" x14ac:dyDescent="0.4">
      <c r="B76" s="233" t="s">
        <v>73</v>
      </c>
      <c r="D76" s="18">
        <v>60</v>
      </c>
    </row>
    <row r="77" spans="2:17" ht="15" hidden="1" thickBot="1" x14ac:dyDescent="0.4">
      <c r="B77" s="234" t="s">
        <v>74</v>
      </c>
      <c r="D77" s="19"/>
    </row>
    <row r="78" spans="2:17" x14ac:dyDescent="0.35">
      <c r="B78" s="20"/>
      <c r="C78" s="21"/>
    </row>
    <row r="79" spans="2:17" x14ac:dyDescent="0.35">
      <c r="B79" s="20"/>
      <c r="C79" s="21"/>
    </row>
    <row r="80" spans="2:17" x14ac:dyDescent="0.35">
      <c r="B80" s="20"/>
      <c r="C80" s="21"/>
    </row>
    <row r="81" spans="1:17" x14ac:dyDescent="0.35">
      <c r="B81" s="20"/>
      <c r="C81" s="21"/>
    </row>
    <row r="82" spans="1:17" x14ac:dyDescent="0.35">
      <c r="B82" s="20"/>
      <c r="C82" s="21"/>
    </row>
    <row r="83" spans="1:17" x14ac:dyDescent="0.35">
      <c r="B83" s="20"/>
      <c r="C83" s="21"/>
    </row>
    <row r="84" spans="1:17" x14ac:dyDescent="0.35">
      <c r="B84" s="20"/>
      <c r="C84" s="21"/>
    </row>
    <row r="85" spans="1:17" x14ac:dyDescent="0.35">
      <c r="B85" s="20"/>
      <c r="C85" s="21"/>
    </row>
    <row r="86" spans="1:17" x14ac:dyDescent="0.35">
      <c r="B86" s="20"/>
      <c r="C86" s="21"/>
    </row>
    <row r="87" spans="1:17" x14ac:dyDescent="0.35">
      <c r="B87" s="20"/>
      <c r="C87" s="21"/>
    </row>
    <row r="88" spans="1:17" x14ac:dyDescent="0.35">
      <c r="B88" s="20"/>
      <c r="C88" s="21"/>
    </row>
    <row r="89" spans="1:17" x14ac:dyDescent="0.35">
      <c r="B89" s="20"/>
      <c r="C89" s="21"/>
    </row>
    <row r="90" spans="1:17" x14ac:dyDescent="0.35">
      <c r="A90" s="22"/>
      <c r="B90" s="22"/>
      <c r="C90" s="22"/>
      <c r="D90" s="22"/>
      <c r="E90" s="22"/>
      <c r="F90" s="22"/>
      <c r="G90" s="22"/>
      <c r="H90" s="22"/>
      <c r="I90" s="22"/>
      <c r="J90" s="22"/>
      <c r="K90" s="22"/>
      <c r="L90" s="22"/>
      <c r="M90" s="22"/>
      <c r="N90" s="22"/>
      <c r="O90" s="22"/>
      <c r="P90" s="22"/>
      <c r="Q90" s="22"/>
    </row>
    <row r="93" spans="1:17" x14ac:dyDescent="0.35">
      <c r="B93" s="272" t="s">
        <v>75</v>
      </c>
      <c r="C93" s="272"/>
      <c r="D93" s="272"/>
      <c r="K93" s="23"/>
      <c r="L93" s="24"/>
      <c r="M93" s="24"/>
    </row>
    <row r="94" spans="1:17" x14ac:dyDescent="0.35">
      <c r="B94" s="29" t="s">
        <v>76</v>
      </c>
      <c r="C94" t="s">
        <v>77</v>
      </c>
      <c r="D94" s="228" t="s">
        <v>78</v>
      </c>
      <c r="E94" s="28"/>
      <c r="F94" s="28"/>
      <c r="G94" s="28"/>
      <c r="H94" s="28"/>
      <c r="I94" s="28"/>
      <c r="J94" s="28"/>
      <c r="K94" s="30"/>
      <c r="L94" s="31"/>
      <c r="M94" s="31"/>
      <c r="N94" s="28"/>
      <c r="O94" s="28"/>
      <c r="P94" s="28"/>
      <c r="Q94" s="28"/>
    </row>
    <row r="95" spans="1:17" x14ac:dyDescent="0.35">
      <c r="B95" s="25" t="s">
        <v>70</v>
      </c>
      <c r="C95" s="26">
        <v>89.666666666666671</v>
      </c>
      <c r="D95" s="26">
        <v>100</v>
      </c>
      <c r="K95" s="23"/>
      <c r="L95" s="24"/>
      <c r="M95" s="24"/>
    </row>
    <row r="96" spans="1:17" x14ac:dyDescent="0.35">
      <c r="B96" s="25" t="s">
        <v>69</v>
      </c>
      <c r="C96" s="26">
        <v>90</v>
      </c>
      <c r="D96" s="26">
        <v>100</v>
      </c>
      <c r="K96" s="23"/>
      <c r="L96" s="24"/>
      <c r="M96" s="24"/>
    </row>
    <row r="97" spans="2:13" x14ac:dyDescent="0.35">
      <c r="B97" s="25" t="s">
        <v>73</v>
      </c>
      <c r="C97" s="26">
        <v>95.555555555555557</v>
      </c>
      <c r="D97" s="26">
        <v>100</v>
      </c>
      <c r="K97" s="23"/>
      <c r="L97" s="24"/>
      <c r="M97" s="24"/>
    </row>
    <row r="98" spans="2:13" x14ac:dyDescent="0.35">
      <c r="B98" s="25" t="s">
        <v>72</v>
      </c>
      <c r="C98" s="26">
        <v>100</v>
      </c>
      <c r="D98" s="26">
        <v>100</v>
      </c>
      <c r="K98" s="23"/>
      <c r="L98" s="24"/>
      <c r="M98" s="24"/>
    </row>
    <row r="99" spans="2:13" x14ac:dyDescent="0.35">
      <c r="B99" s="25" t="s">
        <v>79</v>
      </c>
      <c r="C99" s="26">
        <v>85.901639344262293</v>
      </c>
      <c r="D99" s="26">
        <v>100</v>
      </c>
    </row>
  </sheetData>
  <sheetProtection algorithmName="SHA-512" hashValue="d06ypLEKabWAP3FHQ/nBYRQW1gEQyXmnYQmuRPpgTyZDApeeohw+QBeK00CtKqeodxBMNvfFBlNEWefOxbDojA==" saltValue="hD08HdQzZkXMzpUFqf9MRQ==" spinCount="100000" sheet="1" objects="1" scenarios="1" selectLockedCells="1" selectUnlockedCells="1"/>
  <mergeCells count="74">
    <mergeCell ref="B12:C12"/>
    <mergeCell ref="D12:O12"/>
    <mergeCell ref="F38:G38"/>
    <mergeCell ref="F39:G39"/>
    <mergeCell ref="F40:G40"/>
    <mergeCell ref="B13:C13"/>
    <mergeCell ref="D13:O13"/>
    <mergeCell ref="B15:O15"/>
    <mergeCell ref="B17:B18"/>
    <mergeCell ref="C17:G17"/>
    <mergeCell ref="C18:E18"/>
    <mergeCell ref="C30:E30"/>
    <mergeCell ref="C19:E19"/>
    <mergeCell ref="C20:E20"/>
    <mergeCell ref="C21:E21"/>
    <mergeCell ref="C22:E22"/>
    <mergeCell ref="D2:M9"/>
    <mergeCell ref="B10:C10"/>
    <mergeCell ref="D10:O10"/>
    <mergeCell ref="B11:C11"/>
    <mergeCell ref="D11:O11"/>
    <mergeCell ref="C23:E23"/>
    <mergeCell ref="C24:E24"/>
    <mergeCell ref="C25:E25"/>
    <mergeCell ref="C26:E26"/>
    <mergeCell ref="C27:E27"/>
    <mergeCell ref="C28:E28"/>
    <mergeCell ref="C29:E29"/>
    <mergeCell ref="B53:O53"/>
    <mergeCell ref="C31:E31"/>
    <mergeCell ref="C32:E32"/>
    <mergeCell ref="B33:E33"/>
    <mergeCell ref="B35:O35"/>
    <mergeCell ref="B37:B38"/>
    <mergeCell ref="C37:G37"/>
    <mergeCell ref="C38:D38"/>
    <mergeCell ref="F41:G41"/>
    <mergeCell ref="F42:G42"/>
    <mergeCell ref="B43:D43"/>
    <mergeCell ref="F43:G43"/>
    <mergeCell ref="C39:D39"/>
    <mergeCell ref="C40:D40"/>
    <mergeCell ref="D61:D62"/>
    <mergeCell ref="C41:D41"/>
    <mergeCell ref="C42:D42"/>
    <mergeCell ref="O55:P56"/>
    <mergeCell ref="C57:C66"/>
    <mergeCell ref="D57:D58"/>
    <mergeCell ref="E57:E58"/>
    <mergeCell ref="F57:F58"/>
    <mergeCell ref="G57:G58"/>
    <mergeCell ref="D59:D60"/>
    <mergeCell ref="E61:E62"/>
    <mergeCell ref="F61:F62"/>
    <mergeCell ref="G61:G62"/>
    <mergeCell ref="E55:E56"/>
    <mergeCell ref="F55:F56"/>
    <mergeCell ref="G55:G56"/>
    <mergeCell ref="B39:B42"/>
    <mergeCell ref="B69:O69"/>
    <mergeCell ref="B93:D93"/>
    <mergeCell ref="N2:O9"/>
    <mergeCell ref="B2:C9"/>
    <mergeCell ref="D63:D64"/>
    <mergeCell ref="E63:E64"/>
    <mergeCell ref="F63:F64"/>
    <mergeCell ref="G63:G64"/>
    <mergeCell ref="D65:D66"/>
    <mergeCell ref="E65:E66"/>
    <mergeCell ref="F65:F66"/>
    <mergeCell ref="G65:G66"/>
    <mergeCell ref="E59:E60"/>
    <mergeCell ref="F59:F60"/>
    <mergeCell ref="G59:G60"/>
  </mergeCell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zoomScale="110" zoomScaleNormal="110" workbookViewId="0">
      <selection activeCell="E7" sqref="E7"/>
    </sheetView>
  </sheetViews>
  <sheetFormatPr baseColWidth="10" defaultColWidth="11.453125" defaultRowHeight="14.5" x14ac:dyDescent="0.35"/>
  <cols>
    <col min="2" max="2" width="24" style="52" customWidth="1"/>
    <col min="3" max="3" width="19.1796875" style="52" customWidth="1"/>
    <col min="4" max="4" width="30.7265625" style="52" customWidth="1"/>
  </cols>
  <sheetData>
    <row r="1" spans="1:5" ht="15" thickBot="1" x14ac:dyDescent="0.4">
      <c r="A1" s="32"/>
      <c r="B1" s="214"/>
      <c r="C1" s="214"/>
      <c r="D1" s="214"/>
      <c r="E1" s="32"/>
    </row>
    <row r="2" spans="1:5" ht="15" thickBot="1" x14ac:dyDescent="0.4">
      <c r="A2" s="32"/>
      <c r="B2" s="348" t="s">
        <v>80</v>
      </c>
      <c r="C2" s="349"/>
      <c r="D2" s="350"/>
      <c r="E2" s="32"/>
    </row>
    <row r="3" spans="1:5" ht="15" thickBot="1" x14ac:dyDescent="0.4">
      <c r="A3" s="32"/>
      <c r="B3" s="33" t="s">
        <v>81</v>
      </c>
      <c r="C3" s="34" t="s">
        <v>82</v>
      </c>
      <c r="D3" s="35" t="s">
        <v>83</v>
      </c>
      <c r="E3" s="32"/>
    </row>
    <row r="4" spans="1:5" ht="15" thickBot="1" x14ac:dyDescent="0.4">
      <c r="A4" s="32"/>
      <c r="B4" s="36" t="s">
        <v>84</v>
      </c>
      <c r="C4" s="37" t="s">
        <v>85</v>
      </c>
      <c r="D4" s="38" t="s">
        <v>86</v>
      </c>
      <c r="E4" s="32"/>
    </row>
    <row r="5" spans="1:5" ht="65.5" thickBot="1" x14ac:dyDescent="0.4">
      <c r="A5" s="32"/>
      <c r="B5" s="36" t="s">
        <v>87</v>
      </c>
      <c r="C5" s="39">
        <v>0</v>
      </c>
      <c r="D5" s="38" t="s">
        <v>88</v>
      </c>
      <c r="E5" s="32"/>
    </row>
    <row r="6" spans="1:5" ht="130.5" thickBot="1" x14ac:dyDescent="0.4">
      <c r="A6" s="32"/>
      <c r="B6" s="36" t="s">
        <v>55</v>
      </c>
      <c r="C6" s="39">
        <v>20</v>
      </c>
      <c r="D6" s="38" t="s">
        <v>89</v>
      </c>
      <c r="E6" s="32"/>
    </row>
    <row r="7" spans="1:5" ht="143.5" thickBot="1" x14ac:dyDescent="0.4">
      <c r="A7" s="32"/>
      <c r="B7" s="36" t="s">
        <v>60</v>
      </c>
      <c r="C7" s="39">
        <v>40</v>
      </c>
      <c r="D7" s="38" t="s">
        <v>90</v>
      </c>
      <c r="E7" s="32"/>
    </row>
    <row r="8" spans="1:5" ht="104.5" thickBot="1" x14ac:dyDescent="0.4">
      <c r="A8" s="32"/>
      <c r="B8" s="36" t="s">
        <v>91</v>
      </c>
      <c r="C8" s="39">
        <v>60</v>
      </c>
      <c r="D8" s="38" t="s">
        <v>92</v>
      </c>
      <c r="E8" s="32"/>
    </row>
    <row r="9" spans="1:5" ht="78.5" thickBot="1" x14ac:dyDescent="0.4">
      <c r="A9" s="32"/>
      <c r="B9" s="40" t="s">
        <v>93</v>
      </c>
      <c r="C9" s="41">
        <v>80</v>
      </c>
      <c r="D9" s="42" t="s">
        <v>94</v>
      </c>
      <c r="E9" s="32"/>
    </row>
    <row r="10" spans="1:5" ht="65" x14ac:dyDescent="0.35">
      <c r="A10" s="32"/>
      <c r="B10" s="40" t="s">
        <v>65</v>
      </c>
      <c r="C10" s="41">
        <v>100</v>
      </c>
      <c r="D10" s="42" t="s">
        <v>95</v>
      </c>
      <c r="E10" s="32"/>
    </row>
    <row r="11" spans="1:5" x14ac:dyDescent="0.35">
      <c r="A11" s="32"/>
      <c r="B11" s="214"/>
      <c r="C11" s="214"/>
      <c r="D11" s="214"/>
      <c r="E11" s="32"/>
    </row>
  </sheetData>
  <sheetProtection algorithmName="SHA-512" hashValue="NDGwr+8zfegW2cxAtG4u2evZlZ9H9F8XJrpSbvg8ASY+diNuPODorrf3fECeYPIqcHOILv0X1+b9D/xJathp8Q==" saltValue="SbM0xC7JDr3EpUmODEE9eg==" spinCount="100000" sheet="1" objects="1" scenarios="1" selectLockedCells="1" selectUnlockedCells="1"/>
  <mergeCells count="1">
    <mergeCell ref="B2:D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1"/>
  <sheetViews>
    <sheetView topLeftCell="A36" zoomScale="80" zoomScaleNormal="80" workbookViewId="0">
      <selection activeCell="G21" sqref="G21:P21"/>
    </sheetView>
  </sheetViews>
  <sheetFormatPr baseColWidth="10" defaultColWidth="11.453125" defaultRowHeight="14.5" x14ac:dyDescent="0.35"/>
  <cols>
    <col min="3" max="3" width="16.453125" customWidth="1"/>
    <col min="15" max="15" width="26.1796875" style="59" customWidth="1"/>
    <col min="16" max="16" width="32.453125" customWidth="1"/>
  </cols>
  <sheetData>
    <row r="1" spans="2:17" ht="15" thickBot="1" x14ac:dyDescent="0.4">
      <c r="B1" s="1"/>
      <c r="O1"/>
    </row>
    <row r="2" spans="2:17" x14ac:dyDescent="0.35">
      <c r="B2" s="375" t="s">
        <v>1</v>
      </c>
      <c r="C2" s="376"/>
      <c r="D2" s="382" t="s">
        <v>96</v>
      </c>
      <c r="E2" s="383"/>
      <c r="F2" s="383"/>
      <c r="G2" s="383"/>
      <c r="H2" s="383"/>
      <c r="I2" s="383"/>
      <c r="J2" s="383"/>
      <c r="K2" s="383"/>
      <c r="L2" s="383"/>
      <c r="M2" s="383"/>
      <c r="N2" s="383"/>
      <c r="O2" s="375" t="s">
        <v>97</v>
      </c>
      <c r="P2" s="386"/>
    </row>
    <row r="3" spans="2:17" x14ac:dyDescent="0.35">
      <c r="B3" s="377"/>
      <c r="C3" s="378"/>
      <c r="D3" s="384"/>
      <c r="E3" s="385"/>
      <c r="F3" s="385"/>
      <c r="G3" s="385"/>
      <c r="H3" s="385"/>
      <c r="I3" s="385"/>
      <c r="J3" s="385"/>
      <c r="K3" s="385"/>
      <c r="L3" s="385"/>
      <c r="M3" s="385"/>
      <c r="N3" s="385"/>
      <c r="O3" s="377"/>
      <c r="P3" s="387"/>
    </row>
    <row r="4" spans="2:17" x14ac:dyDescent="0.35">
      <c r="B4" s="377"/>
      <c r="C4" s="378"/>
      <c r="D4" s="384"/>
      <c r="E4" s="385"/>
      <c r="F4" s="385"/>
      <c r="G4" s="385"/>
      <c r="H4" s="385"/>
      <c r="I4" s="385"/>
      <c r="J4" s="385"/>
      <c r="K4" s="385"/>
      <c r="L4" s="385"/>
      <c r="M4" s="385"/>
      <c r="N4" s="385"/>
      <c r="O4" s="377"/>
      <c r="P4" s="387"/>
    </row>
    <row r="5" spans="2:17" ht="15" thickBot="1" x14ac:dyDescent="0.4">
      <c r="B5" s="377"/>
      <c r="C5" s="378"/>
      <c r="D5" s="384"/>
      <c r="E5" s="385"/>
      <c r="F5" s="385"/>
      <c r="G5" s="385"/>
      <c r="H5" s="385"/>
      <c r="I5" s="385"/>
      <c r="J5" s="385"/>
      <c r="K5" s="385"/>
      <c r="L5" s="385"/>
      <c r="M5" s="385"/>
      <c r="N5" s="385"/>
      <c r="O5" s="377"/>
      <c r="P5" s="387"/>
    </row>
    <row r="6" spans="2:17" x14ac:dyDescent="0.35">
      <c r="B6" s="377"/>
      <c r="C6" s="379"/>
      <c r="D6" s="389" t="str">
        <f>PORTADA!D10</f>
        <v>Jurisdicción Especial para la Paz - JEP</v>
      </c>
      <c r="E6" s="390"/>
      <c r="F6" s="390"/>
      <c r="G6" s="390"/>
      <c r="H6" s="390"/>
      <c r="I6" s="390"/>
      <c r="J6" s="390"/>
      <c r="K6" s="390"/>
      <c r="L6" s="390"/>
      <c r="M6" s="390"/>
      <c r="N6" s="390"/>
      <c r="O6" s="377"/>
      <c r="P6" s="387"/>
      <c r="Q6" s="48"/>
    </row>
    <row r="7" spans="2:17" x14ac:dyDescent="0.35">
      <c r="B7" s="377"/>
      <c r="C7" s="379"/>
      <c r="D7" s="391"/>
      <c r="E7" s="392"/>
      <c r="F7" s="392"/>
      <c r="G7" s="392"/>
      <c r="H7" s="392"/>
      <c r="I7" s="392"/>
      <c r="J7" s="392"/>
      <c r="K7" s="392"/>
      <c r="L7" s="392"/>
      <c r="M7" s="392"/>
      <c r="N7" s="392"/>
      <c r="O7" s="377"/>
      <c r="P7" s="387"/>
      <c r="Q7" s="48"/>
    </row>
    <row r="8" spans="2:17" x14ac:dyDescent="0.35">
      <c r="B8" s="377"/>
      <c r="C8" s="379"/>
      <c r="D8" s="391"/>
      <c r="E8" s="392"/>
      <c r="F8" s="392"/>
      <c r="G8" s="392"/>
      <c r="H8" s="392"/>
      <c r="I8" s="392"/>
      <c r="J8" s="392"/>
      <c r="K8" s="392"/>
      <c r="L8" s="392"/>
      <c r="M8" s="392"/>
      <c r="N8" s="392"/>
      <c r="O8" s="377"/>
      <c r="P8" s="387"/>
      <c r="Q8" s="48"/>
    </row>
    <row r="9" spans="2:17" ht="15" thickBot="1" x14ac:dyDescent="0.4">
      <c r="B9" s="380"/>
      <c r="C9" s="381"/>
      <c r="D9" s="393"/>
      <c r="E9" s="394"/>
      <c r="F9" s="394"/>
      <c r="G9" s="394"/>
      <c r="H9" s="394"/>
      <c r="I9" s="394"/>
      <c r="J9" s="394"/>
      <c r="K9" s="394"/>
      <c r="L9" s="394"/>
      <c r="M9" s="394"/>
      <c r="N9" s="394"/>
      <c r="O9" s="380"/>
      <c r="P9" s="388"/>
      <c r="Q9" s="48"/>
    </row>
    <row r="10" spans="2:17" x14ac:dyDescent="0.35">
      <c r="O10"/>
      <c r="P10" s="48"/>
      <c r="Q10" s="48"/>
    </row>
    <row r="11" spans="2:17" ht="14.5" customHeight="1" x14ac:dyDescent="0.35">
      <c r="B11" s="373" t="s">
        <v>98</v>
      </c>
      <c r="C11" s="374"/>
      <c r="D11" s="374"/>
      <c r="E11" s="374"/>
      <c r="F11" s="374"/>
      <c r="G11" s="374"/>
      <c r="H11" s="374"/>
      <c r="I11" s="374"/>
      <c r="J11" s="374"/>
      <c r="K11" s="374"/>
      <c r="L11" s="374"/>
      <c r="M11" s="374"/>
      <c r="N11" s="374"/>
      <c r="O11" s="374"/>
      <c r="P11" s="374"/>
      <c r="Q11" s="48"/>
    </row>
    <row r="12" spans="2:17" x14ac:dyDescent="0.35">
      <c r="B12" s="369" t="s">
        <v>99</v>
      </c>
      <c r="C12" s="369"/>
      <c r="D12" s="331" t="s">
        <v>100</v>
      </c>
      <c r="E12" s="331"/>
      <c r="F12" s="331"/>
      <c r="G12" s="331"/>
      <c r="H12" s="331"/>
      <c r="I12" s="331"/>
      <c r="J12" s="331"/>
      <c r="K12" s="331"/>
      <c r="L12" s="331"/>
      <c r="M12" s="331"/>
      <c r="N12" s="331"/>
      <c r="O12" s="331"/>
      <c r="P12" s="331"/>
      <c r="Q12" s="48"/>
    </row>
    <row r="13" spans="2:17" ht="26.25" customHeight="1" x14ac:dyDescent="0.35">
      <c r="B13" s="369" t="s">
        <v>101</v>
      </c>
      <c r="C13" s="369"/>
      <c r="D13" s="370" t="s">
        <v>102</v>
      </c>
      <c r="E13" s="370"/>
      <c r="F13" s="370"/>
      <c r="G13" s="370"/>
      <c r="H13" s="370"/>
      <c r="I13" s="370"/>
      <c r="J13" s="370"/>
      <c r="K13" s="370"/>
      <c r="L13" s="370"/>
      <c r="M13" s="370"/>
      <c r="N13" s="370"/>
      <c r="O13" s="370"/>
      <c r="P13" s="370"/>
    </row>
    <row r="14" spans="2:17" x14ac:dyDescent="0.35">
      <c r="B14" s="369" t="s">
        <v>103</v>
      </c>
      <c r="C14" s="369"/>
      <c r="D14" s="371" t="s">
        <v>104</v>
      </c>
      <c r="E14" s="331"/>
      <c r="F14" s="331"/>
      <c r="G14" s="331"/>
      <c r="H14" s="331"/>
      <c r="I14" s="331"/>
      <c r="J14" s="331"/>
      <c r="K14" s="331"/>
      <c r="L14" s="331"/>
      <c r="M14" s="331"/>
      <c r="N14" s="331"/>
      <c r="O14" s="331"/>
      <c r="P14" s="331"/>
    </row>
    <row r="15" spans="2:17" x14ac:dyDescent="0.35">
      <c r="B15" s="369" t="s">
        <v>105</v>
      </c>
      <c r="C15" s="369"/>
      <c r="D15" s="372" t="s">
        <v>106</v>
      </c>
      <c r="E15" s="331"/>
      <c r="F15" s="331"/>
      <c r="G15" s="331"/>
      <c r="H15" s="331"/>
      <c r="I15" s="331"/>
      <c r="J15" s="331"/>
      <c r="K15" s="331"/>
      <c r="L15" s="331"/>
      <c r="M15" s="331"/>
      <c r="N15" s="331"/>
      <c r="O15" s="331"/>
      <c r="P15" s="331"/>
    </row>
    <row r="16" spans="2:17" x14ac:dyDescent="0.35">
      <c r="B16" s="369" t="s">
        <v>107</v>
      </c>
      <c r="C16" s="369"/>
      <c r="D16" s="372" t="s">
        <v>108</v>
      </c>
      <c r="E16" s="331"/>
      <c r="F16" s="331"/>
      <c r="G16" s="331"/>
      <c r="H16" s="331"/>
      <c r="I16" s="331"/>
      <c r="J16" s="331"/>
      <c r="K16" s="331"/>
      <c r="L16" s="331"/>
      <c r="M16" s="331"/>
      <c r="N16" s="331"/>
      <c r="O16" s="331"/>
      <c r="P16" s="331"/>
    </row>
    <row r="17" spans="1:17" x14ac:dyDescent="0.35">
      <c r="B17" s="49"/>
      <c r="C17" s="49"/>
      <c r="D17" s="50"/>
      <c r="E17" s="50"/>
      <c r="F17" s="50"/>
      <c r="G17" s="50"/>
      <c r="H17" s="50"/>
      <c r="I17" s="50"/>
      <c r="J17" s="50"/>
      <c r="K17" s="50"/>
      <c r="L17" s="50"/>
      <c r="M17" s="50"/>
      <c r="N17" s="50"/>
      <c r="O17"/>
    </row>
    <row r="18" spans="1:17" x14ac:dyDescent="0.35">
      <c r="B18" s="373" t="s">
        <v>109</v>
      </c>
      <c r="C18" s="374"/>
      <c r="D18" s="374"/>
      <c r="E18" s="374"/>
      <c r="F18" s="374"/>
      <c r="G18" s="374"/>
      <c r="H18" s="374"/>
      <c r="I18" s="374"/>
      <c r="J18" s="374"/>
      <c r="K18" s="374"/>
      <c r="L18" s="374"/>
      <c r="M18" s="374"/>
      <c r="N18" s="374"/>
      <c r="O18" s="374"/>
      <c r="P18" s="374"/>
    </row>
    <row r="19" spans="1:17" ht="30" customHeight="1" x14ac:dyDescent="0.35">
      <c r="A19" s="51"/>
      <c r="B19" s="359" t="s">
        <v>110</v>
      </c>
      <c r="C19" s="360"/>
      <c r="D19" s="360"/>
      <c r="E19" s="360"/>
      <c r="F19" s="361"/>
      <c r="G19" s="370" t="s">
        <v>111</v>
      </c>
      <c r="H19" s="370"/>
      <c r="I19" s="370"/>
      <c r="J19" s="370"/>
      <c r="K19" s="370"/>
      <c r="L19" s="370"/>
      <c r="M19" s="370"/>
      <c r="N19" s="370"/>
      <c r="O19" s="370"/>
      <c r="P19" s="370"/>
      <c r="Q19" s="51"/>
    </row>
    <row r="20" spans="1:17" ht="15.5" x14ac:dyDescent="0.35">
      <c r="A20" s="51"/>
      <c r="B20" s="359" t="s">
        <v>112</v>
      </c>
      <c r="C20" s="360"/>
      <c r="D20" s="360"/>
      <c r="E20" s="360"/>
      <c r="F20" s="361"/>
      <c r="G20" s="331" t="s">
        <v>93</v>
      </c>
      <c r="H20" s="331"/>
      <c r="I20" s="331"/>
      <c r="J20" s="331"/>
      <c r="K20" s="331"/>
      <c r="L20" s="331"/>
      <c r="M20" s="331"/>
      <c r="N20" s="331"/>
      <c r="O20" s="331"/>
      <c r="P20" s="331"/>
      <c r="Q20" s="51"/>
    </row>
    <row r="21" spans="1:17" ht="15.5" x14ac:dyDescent="0.35">
      <c r="A21" s="51"/>
      <c r="B21" s="359" t="s">
        <v>113</v>
      </c>
      <c r="C21" s="360"/>
      <c r="D21" s="360"/>
      <c r="E21" s="360"/>
      <c r="F21" s="361"/>
      <c r="G21" s="331" t="s">
        <v>114</v>
      </c>
      <c r="H21" s="331"/>
      <c r="I21" s="331"/>
      <c r="J21" s="331"/>
      <c r="K21" s="331"/>
      <c r="L21" s="331"/>
      <c r="M21" s="331"/>
      <c r="N21" s="331"/>
      <c r="O21" s="331"/>
      <c r="P21" s="331"/>
      <c r="Q21" s="51"/>
    </row>
    <row r="22" spans="1:17" ht="15" thickBot="1" x14ac:dyDescent="0.4">
      <c r="O22"/>
    </row>
    <row r="23" spans="1:17" x14ac:dyDescent="0.35">
      <c r="A23" s="51"/>
      <c r="B23" s="362" t="s">
        <v>115</v>
      </c>
      <c r="C23" s="364" t="s">
        <v>116</v>
      </c>
      <c r="D23" s="364"/>
      <c r="E23" s="364"/>
      <c r="F23" s="364"/>
      <c r="G23" s="364"/>
      <c r="H23" s="364"/>
      <c r="I23" s="364"/>
      <c r="J23" s="364"/>
      <c r="K23" s="364"/>
      <c r="L23" s="364"/>
      <c r="M23" s="364"/>
      <c r="N23" s="364"/>
      <c r="O23" s="365" t="s">
        <v>117</v>
      </c>
      <c r="P23" s="367" t="s">
        <v>118</v>
      </c>
      <c r="Q23" s="51"/>
    </row>
    <row r="24" spans="1:17" x14ac:dyDescent="0.35">
      <c r="A24" s="51"/>
      <c r="B24" s="363"/>
      <c r="C24" s="369" t="s">
        <v>119</v>
      </c>
      <c r="D24" s="369"/>
      <c r="E24" s="369"/>
      <c r="F24" s="369"/>
      <c r="G24" s="369"/>
      <c r="H24" s="369"/>
      <c r="I24" s="369"/>
      <c r="J24" s="369"/>
      <c r="K24" s="369"/>
      <c r="L24" s="369"/>
      <c r="M24" s="369"/>
      <c r="N24" s="369"/>
      <c r="O24" s="366"/>
      <c r="P24" s="368"/>
      <c r="Q24" s="51"/>
    </row>
    <row r="25" spans="1:17" ht="43.5" x14ac:dyDescent="0.35">
      <c r="A25" s="52"/>
      <c r="B25" s="25">
        <v>1</v>
      </c>
      <c r="C25" s="354" t="s">
        <v>120</v>
      </c>
      <c r="D25" s="354"/>
      <c r="E25" s="354"/>
      <c r="F25" s="354"/>
      <c r="G25" s="354"/>
      <c r="H25" s="354"/>
      <c r="I25" s="354"/>
      <c r="J25" s="354"/>
      <c r="K25" s="354"/>
      <c r="L25" s="354"/>
      <c r="M25" s="354"/>
      <c r="N25" s="354"/>
      <c r="O25" s="236" t="s">
        <v>121</v>
      </c>
      <c r="P25" s="53" t="s">
        <v>122</v>
      </c>
      <c r="Q25" s="52"/>
    </row>
    <row r="26" spans="1:17" ht="72" x14ac:dyDescent="0.35">
      <c r="A26" s="52"/>
      <c r="B26" s="25">
        <v>2</v>
      </c>
      <c r="C26" s="354" t="s">
        <v>101</v>
      </c>
      <c r="D26" s="354"/>
      <c r="E26" s="354"/>
      <c r="F26" s="354"/>
      <c r="G26" s="354"/>
      <c r="H26" s="354"/>
      <c r="I26" s="354"/>
      <c r="J26" s="354"/>
      <c r="K26" s="354"/>
      <c r="L26" s="354"/>
      <c r="M26" s="354"/>
      <c r="N26" s="354"/>
      <c r="O26" s="236" t="s">
        <v>104</v>
      </c>
      <c r="P26" s="54" t="s">
        <v>123</v>
      </c>
      <c r="Q26" s="52"/>
    </row>
    <row r="27" spans="1:17" ht="188.5" x14ac:dyDescent="0.35">
      <c r="A27" s="52"/>
      <c r="B27" s="25">
        <v>3</v>
      </c>
      <c r="C27" s="354" t="s">
        <v>124</v>
      </c>
      <c r="D27" s="354"/>
      <c r="E27" s="354"/>
      <c r="F27" s="354"/>
      <c r="G27" s="354"/>
      <c r="H27" s="354"/>
      <c r="I27" s="354"/>
      <c r="J27" s="354"/>
      <c r="K27" s="354"/>
      <c r="L27" s="354"/>
      <c r="M27" s="354"/>
      <c r="N27" s="354"/>
      <c r="O27" s="237" t="s">
        <v>125</v>
      </c>
      <c r="P27" s="54" t="s">
        <v>126</v>
      </c>
      <c r="Q27" s="52"/>
    </row>
    <row r="28" spans="1:17" ht="58" x14ac:dyDescent="0.35">
      <c r="A28" s="52"/>
      <c r="B28" s="25">
        <v>4</v>
      </c>
      <c r="C28" s="354" t="s">
        <v>105</v>
      </c>
      <c r="D28" s="354"/>
      <c r="E28" s="354"/>
      <c r="F28" s="354"/>
      <c r="G28" s="354"/>
      <c r="H28" s="354"/>
      <c r="I28" s="354"/>
      <c r="J28" s="354"/>
      <c r="K28" s="354"/>
      <c r="L28" s="354"/>
      <c r="M28" s="354"/>
      <c r="N28" s="354"/>
      <c r="O28" s="236" t="s">
        <v>106</v>
      </c>
      <c r="P28" s="54" t="s">
        <v>127</v>
      </c>
      <c r="Q28" s="52"/>
    </row>
    <row r="29" spans="1:17" ht="48" x14ac:dyDescent="0.35">
      <c r="A29" s="52"/>
      <c r="B29" s="25">
        <v>5</v>
      </c>
      <c r="C29" s="354" t="s">
        <v>128</v>
      </c>
      <c r="D29" s="354"/>
      <c r="E29" s="354"/>
      <c r="F29" s="354"/>
      <c r="G29" s="354"/>
      <c r="H29" s="354"/>
      <c r="I29" s="354"/>
      <c r="J29" s="354"/>
      <c r="K29" s="354"/>
      <c r="L29" s="354"/>
      <c r="M29" s="354"/>
      <c r="N29" s="354"/>
      <c r="O29" s="236" t="s">
        <v>108</v>
      </c>
      <c r="P29" s="54" t="s">
        <v>129</v>
      </c>
      <c r="Q29" s="52"/>
    </row>
    <row r="30" spans="1:17" ht="87" x14ac:dyDescent="0.35">
      <c r="A30" s="52"/>
      <c r="B30" s="25">
        <v>6</v>
      </c>
      <c r="C30" s="354" t="s">
        <v>130</v>
      </c>
      <c r="D30" s="354"/>
      <c r="E30" s="354"/>
      <c r="F30" s="354"/>
      <c r="G30" s="354"/>
      <c r="H30" s="354"/>
      <c r="I30" s="354"/>
      <c r="J30" s="354"/>
      <c r="K30" s="354"/>
      <c r="L30" s="354"/>
      <c r="M30" s="354"/>
      <c r="N30" s="354"/>
      <c r="O30" s="236" t="s">
        <v>131</v>
      </c>
      <c r="P30" s="54" t="s">
        <v>132</v>
      </c>
      <c r="Q30" s="52"/>
    </row>
    <row r="31" spans="1:17" ht="38.25" customHeight="1" x14ac:dyDescent="0.35">
      <c r="A31" s="52"/>
      <c r="B31" s="25">
        <v>7</v>
      </c>
      <c r="C31" s="354" t="s">
        <v>133</v>
      </c>
      <c r="D31" s="354"/>
      <c r="E31" s="354"/>
      <c r="F31" s="354"/>
      <c r="G31" s="354"/>
      <c r="H31" s="354"/>
      <c r="I31" s="354"/>
      <c r="J31" s="354"/>
      <c r="K31" s="354"/>
      <c r="L31" s="354"/>
      <c r="M31" s="354"/>
      <c r="N31" s="354"/>
      <c r="O31" s="236" t="s">
        <v>131</v>
      </c>
      <c r="P31" s="54" t="s">
        <v>134</v>
      </c>
      <c r="Q31" s="52"/>
    </row>
    <row r="32" spans="1:17" ht="33" customHeight="1" x14ac:dyDescent="0.35">
      <c r="A32" s="52"/>
      <c r="B32" s="25">
        <v>8</v>
      </c>
      <c r="C32" s="354" t="s">
        <v>135</v>
      </c>
      <c r="D32" s="354"/>
      <c r="E32" s="354"/>
      <c r="F32" s="354"/>
      <c r="G32" s="354"/>
      <c r="H32" s="354"/>
      <c r="I32" s="354"/>
      <c r="J32" s="354"/>
      <c r="K32" s="354"/>
      <c r="L32" s="354"/>
      <c r="M32" s="354"/>
      <c r="N32" s="354"/>
      <c r="P32" s="54" t="s">
        <v>136</v>
      </c>
      <c r="Q32" s="52"/>
    </row>
    <row r="33" spans="1:17" ht="39.75" customHeight="1" x14ac:dyDescent="0.35">
      <c r="A33" s="52"/>
      <c r="B33" s="25">
        <v>9</v>
      </c>
      <c r="C33" s="354" t="s">
        <v>137</v>
      </c>
      <c r="D33" s="354"/>
      <c r="E33" s="354"/>
      <c r="F33" s="354"/>
      <c r="G33" s="354"/>
      <c r="H33" s="354"/>
      <c r="I33" s="354"/>
      <c r="J33" s="354"/>
      <c r="K33" s="354"/>
      <c r="L33" s="354"/>
      <c r="M33" s="354"/>
      <c r="N33" s="354"/>
      <c r="O33" s="56"/>
      <c r="P33" s="54" t="s">
        <v>138</v>
      </c>
      <c r="Q33" s="52"/>
    </row>
    <row r="34" spans="1:17" x14ac:dyDescent="0.35">
      <c r="A34" s="52"/>
      <c r="B34" s="25">
        <v>10</v>
      </c>
      <c r="C34" s="358" t="s">
        <v>139</v>
      </c>
      <c r="D34" s="358"/>
      <c r="E34" s="358"/>
      <c r="F34" s="358"/>
      <c r="G34" s="358"/>
      <c r="H34" s="358"/>
      <c r="I34" s="358"/>
      <c r="J34" s="358"/>
      <c r="K34" s="358"/>
      <c r="L34" s="358"/>
      <c r="M34" s="358"/>
      <c r="N34" s="358"/>
      <c r="O34" s="56"/>
      <c r="P34" s="54" t="s">
        <v>140</v>
      </c>
      <c r="Q34" s="52"/>
    </row>
    <row r="35" spans="1:17" ht="87" x14ac:dyDescent="0.35">
      <c r="A35" s="52"/>
      <c r="B35" s="25">
        <v>11</v>
      </c>
      <c r="C35" s="354" t="s">
        <v>141</v>
      </c>
      <c r="D35" s="354"/>
      <c r="E35" s="354"/>
      <c r="F35" s="354"/>
      <c r="G35" s="354"/>
      <c r="H35" s="354"/>
      <c r="I35" s="354"/>
      <c r="J35" s="354"/>
      <c r="K35" s="354"/>
      <c r="L35" s="354"/>
      <c r="M35" s="354"/>
      <c r="N35" s="354"/>
      <c r="O35" s="236" t="s">
        <v>131</v>
      </c>
      <c r="P35" s="54" t="s">
        <v>142</v>
      </c>
      <c r="Q35" s="52"/>
    </row>
    <row r="36" spans="1:17" ht="246.5" x14ac:dyDescent="0.35">
      <c r="A36" s="52"/>
      <c r="B36" s="25">
        <v>12</v>
      </c>
      <c r="C36" s="354" t="s">
        <v>143</v>
      </c>
      <c r="D36" s="354"/>
      <c r="E36" s="354"/>
      <c r="F36" s="354"/>
      <c r="G36" s="354"/>
      <c r="H36" s="354"/>
      <c r="I36" s="354"/>
      <c r="J36" s="354"/>
      <c r="K36" s="354"/>
      <c r="L36" s="354"/>
      <c r="M36" s="354"/>
      <c r="N36" s="354"/>
      <c r="O36" s="236" t="s">
        <v>144</v>
      </c>
      <c r="P36" s="54" t="s">
        <v>145</v>
      </c>
      <c r="Q36" s="52"/>
    </row>
    <row r="37" spans="1:17" ht="409.5" x14ac:dyDescent="0.35">
      <c r="A37" s="52"/>
      <c r="B37" s="25">
        <v>13</v>
      </c>
      <c r="C37" s="354" t="s">
        <v>146</v>
      </c>
      <c r="D37" s="354"/>
      <c r="E37" s="354"/>
      <c r="F37" s="354"/>
      <c r="G37" s="354"/>
      <c r="H37" s="354"/>
      <c r="I37" s="354"/>
      <c r="J37" s="354"/>
      <c r="K37" s="354"/>
      <c r="L37" s="354"/>
      <c r="M37" s="354"/>
      <c r="N37" s="354"/>
      <c r="O37" s="236" t="s">
        <v>147</v>
      </c>
      <c r="P37" s="54" t="s">
        <v>148</v>
      </c>
      <c r="Q37" s="52"/>
    </row>
    <row r="38" spans="1:17" ht="275.5" x14ac:dyDescent="0.35">
      <c r="A38" s="52"/>
      <c r="B38" s="25">
        <v>14</v>
      </c>
      <c r="C38" s="354" t="s">
        <v>149</v>
      </c>
      <c r="D38" s="354"/>
      <c r="E38" s="354"/>
      <c r="F38" s="354"/>
      <c r="G38" s="354"/>
      <c r="H38" s="354"/>
      <c r="I38" s="354"/>
      <c r="J38" s="354"/>
      <c r="K38" s="354"/>
      <c r="L38" s="354"/>
      <c r="M38" s="354"/>
      <c r="N38" s="354"/>
      <c r="O38" s="238" t="s">
        <v>150</v>
      </c>
      <c r="P38" s="54" t="s">
        <v>151</v>
      </c>
      <c r="Q38" s="52"/>
    </row>
    <row r="39" spans="1:17" ht="377" x14ac:dyDescent="0.35">
      <c r="A39" s="52"/>
      <c r="B39" s="25">
        <v>15</v>
      </c>
      <c r="C39" s="354" t="s">
        <v>152</v>
      </c>
      <c r="D39" s="354"/>
      <c r="E39" s="354"/>
      <c r="F39" s="354"/>
      <c r="G39" s="354"/>
      <c r="H39" s="354"/>
      <c r="I39" s="354"/>
      <c r="J39" s="354"/>
      <c r="K39" s="354"/>
      <c r="L39" s="354"/>
      <c r="M39" s="354"/>
      <c r="N39" s="354"/>
      <c r="O39" s="237" t="s">
        <v>153</v>
      </c>
      <c r="P39" s="54" t="s">
        <v>154</v>
      </c>
      <c r="Q39" s="52"/>
    </row>
    <row r="40" spans="1:17" ht="203" x14ac:dyDescent="0.35">
      <c r="A40" s="52"/>
      <c r="B40" s="25">
        <v>16</v>
      </c>
      <c r="C40" s="354" t="s">
        <v>155</v>
      </c>
      <c r="D40" s="354"/>
      <c r="E40" s="354"/>
      <c r="F40" s="354"/>
      <c r="G40" s="354"/>
      <c r="H40" s="354"/>
      <c r="I40" s="354"/>
      <c r="J40" s="354"/>
      <c r="K40" s="354"/>
      <c r="L40" s="354"/>
      <c r="M40" s="354"/>
      <c r="N40" s="354"/>
      <c r="O40" s="237" t="s">
        <v>156</v>
      </c>
      <c r="P40" s="55" t="s">
        <v>157</v>
      </c>
      <c r="Q40" s="52"/>
    </row>
    <row r="41" spans="1:17" ht="145" x14ac:dyDescent="0.35">
      <c r="A41" s="52"/>
      <c r="B41" s="25">
        <v>17</v>
      </c>
      <c r="C41" s="354" t="s">
        <v>158</v>
      </c>
      <c r="D41" s="354"/>
      <c r="E41" s="354"/>
      <c r="F41" s="354"/>
      <c r="G41" s="354"/>
      <c r="H41" s="354"/>
      <c r="I41" s="354"/>
      <c r="J41" s="354"/>
      <c r="K41" s="354"/>
      <c r="L41" s="354"/>
      <c r="M41" s="354"/>
      <c r="N41" s="354"/>
      <c r="O41" s="237" t="s">
        <v>159</v>
      </c>
      <c r="P41" s="54" t="s">
        <v>160</v>
      </c>
      <c r="Q41" s="52"/>
    </row>
    <row r="42" spans="1:17" ht="36" x14ac:dyDescent="0.35">
      <c r="A42" s="52"/>
      <c r="B42" s="25">
        <v>18</v>
      </c>
      <c r="C42" s="354" t="s">
        <v>161</v>
      </c>
      <c r="D42" s="354"/>
      <c r="E42" s="354"/>
      <c r="F42" s="354"/>
      <c r="G42" s="354"/>
      <c r="H42" s="354"/>
      <c r="I42" s="354"/>
      <c r="J42" s="354"/>
      <c r="K42" s="354"/>
      <c r="L42" s="354"/>
      <c r="M42" s="354"/>
      <c r="N42" s="354"/>
      <c r="O42" s="56"/>
      <c r="P42" s="54" t="s">
        <v>162</v>
      </c>
      <c r="Q42" s="52"/>
    </row>
    <row r="43" spans="1:17" ht="159.5" x14ac:dyDescent="0.35">
      <c r="A43" s="52"/>
      <c r="B43" s="25">
        <v>19</v>
      </c>
      <c r="C43" s="354" t="s">
        <v>163</v>
      </c>
      <c r="D43" s="354"/>
      <c r="E43" s="354"/>
      <c r="F43" s="354"/>
      <c r="G43" s="354"/>
      <c r="H43" s="354"/>
      <c r="I43" s="354"/>
      <c r="J43" s="354"/>
      <c r="K43" s="354"/>
      <c r="L43" s="354"/>
      <c r="M43" s="354"/>
      <c r="N43" s="354"/>
      <c r="O43" s="237" t="s">
        <v>164</v>
      </c>
      <c r="P43" s="54" t="s">
        <v>165</v>
      </c>
      <c r="Q43" s="52"/>
    </row>
    <row r="44" spans="1:17" x14ac:dyDescent="0.35">
      <c r="A44" s="52"/>
      <c r="B44" s="25">
        <v>20</v>
      </c>
      <c r="C44" s="354" t="s">
        <v>166</v>
      </c>
      <c r="D44" s="354"/>
      <c r="E44" s="354"/>
      <c r="F44" s="354"/>
      <c r="G44" s="354"/>
      <c r="H44" s="354"/>
      <c r="I44" s="354"/>
      <c r="J44" s="354"/>
      <c r="K44" s="354"/>
      <c r="L44" s="354"/>
      <c r="M44" s="354"/>
      <c r="N44" s="354"/>
      <c r="O44" s="56"/>
      <c r="P44" s="54"/>
      <c r="Q44" s="52"/>
    </row>
    <row r="45" spans="1:17" x14ac:dyDescent="0.35">
      <c r="A45" s="52"/>
      <c r="B45" s="25">
        <v>21</v>
      </c>
      <c r="C45" s="354" t="s">
        <v>167</v>
      </c>
      <c r="D45" s="354"/>
      <c r="E45" s="354"/>
      <c r="F45" s="354"/>
      <c r="G45" s="354"/>
      <c r="H45" s="354"/>
      <c r="I45" s="354"/>
      <c r="J45" s="354"/>
      <c r="K45" s="354"/>
      <c r="L45" s="354"/>
      <c r="M45" s="354"/>
      <c r="N45" s="354"/>
      <c r="O45" s="56"/>
      <c r="P45" s="54"/>
      <c r="Q45" s="52"/>
    </row>
    <row r="46" spans="1:17" ht="188.5" x14ac:dyDescent="0.35">
      <c r="A46" s="52"/>
      <c r="B46" s="25">
        <v>22</v>
      </c>
      <c r="C46" s="354" t="s">
        <v>168</v>
      </c>
      <c r="D46" s="354"/>
      <c r="E46" s="354"/>
      <c r="F46" s="354"/>
      <c r="G46" s="354"/>
      <c r="H46" s="354"/>
      <c r="I46" s="354"/>
      <c r="J46" s="354"/>
      <c r="K46" s="354"/>
      <c r="L46" s="354"/>
      <c r="M46" s="354"/>
      <c r="N46" s="354"/>
      <c r="O46" s="237" t="s">
        <v>169</v>
      </c>
      <c r="P46" s="54"/>
      <c r="Q46" s="52"/>
    </row>
    <row r="47" spans="1:17" ht="275.5" x14ac:dyDescent="0.35">
      <c r="A47" s="52"/>
      <c r="B47" s="25">
        <v>23</v>
      </c>
      <c r="C47" s="354" t="s">
        <v>170</v>
      </c>
      <c r="D47" s="354"/>
      <c r="E47" s="354"/>
      <c r="F47" s="354"/>
      <c r="G47" s="354"/>
      <c r="H47" s="354"/>
      <c r="I47" s="354"/>
      <c r="J47" s="354"/>
      <c r="K47" s="354"/>
      <c r="L47" s="354"/>
      <c r="M47" s="354"/>
      <c r="N47" s="354"/>
      <c r="O47" s="236" t="s">
        <v>171</v>
      </c>
      <c r="P47" s="54" t="s">
        <v>172</v>
      </c>
      <c r="Q47" s="52"/>
    </row>
    <row r="48" spans="1:17" ht="36" x14ac:dyDescent="0.35">
      <c r="A48" s="52"/>
      <c r="B48" s="25">
        <v>24</v>
      </c>
      <c r="C48" s="354" t="s">
        <v>173</v>
      </c>
      <c r="D48" s="354"/>
      <c r="E48" s="354"/>
      <c r="F48" s="354"/>
      <c r="G48" s="354"/>
      <c r="H48" s="354"/>
      <c r="I48" s="354"/>
      <c r="J48" s="354"/>
      <c r="K48" s="354"/>
      <c r="L48" s="354"/>
      <c r="M48" s="354"/>
      <c r="N48" s="354"/>
      <c r="O48" s="56"/>
      <c r="P48" s="54" t="s">
        <v>174</v>
      </c>
      <c r="Q48" s="52"/>
    </row>
    <row r="49" spans="1:17" ht="275.5" x14ac:dyDescent="0.35">
      <c r="A49" s="52"/>
      <c r="B49" s="25">
        <v>25</v>
      </c>
      <c r="C49" s="354" t="s">
        <v>175</v>
      </c>
      <c r="D49" s="354"/>
      <c r="E49" s="354"/>
      <c r="F49" s="354"/>
      <c r="G49" s="354"/>
      <c r="H49" s="354"/>
      <c r="I49" s="354"/>
      <c r="J49" s="354"/>
      <c r="K49" s="354"/>
      <c r="L49" s="354"/>
      <c r="M49" s="354"/>
      <c r="N49" s="354"/>
      <c r="O49" s="236" t="s">
        <v>176</v>
      </c>
      <c r="P49" s="54" t="s">
        <v>177</v>
      </c>
      <c r="Q49" s="52"/>
    </row>
    <row r="50" spans="1:17" ht="101.5" x14ac:dyDescent="0.35">
      <c r="A50" s="52"/>
      <c r="B50" s="25">
        <v>26</v>
      </c>
      <c r="C50" s="354" t="s">
        <v>178</v>
      </c>
      <c r="D50" s="354"/>
      <c r="E50" s="354"/>
      <c r="F50" s="354"/>
      <c r="G50" s="354"/>
      <c r="H50" s="354"/>
      <c r="I50" s="354"/>
      <c r="J50" s="354"/>
      <c r="K50" s="354"/>
      <c r="L50" s="354"/>
      <c r="M50" s="354"/>
      <c r="N50" s="354"/>
      <c r="O50" s="237" t="s">
        <v>179</v>
      </c>
      <c r="P50" s="54" t="s">
        <v>180</v>
      </c>
      <c r="Q50" s="52"/>
    </row>
    <row r="51" spans="1:17" ht="159.5" x14ac:dyDescent="0.35">
      <c r="A51" s="52"/>
      <c r="B51" s="25">
        <v>27</v>
      </c>
      <c r="C51" s="354" t="s">
        <v>181</v>
      </c>
      <c r="D51" s="354"/>
      <c r="E51" s="354"/>
      <c r="F51" s="354"/>
      <c r="G51" s="354"/>
      <c r="H51" s="354"/>
      <c r="I51" s="354"/>
      <c r="J51" s="354"/>
      <c r="K51" s="354"/>
      <c r="L51" s="354"/>
      <c r="M51" s="354"/>
      <c r="N51" s="354"/>
      <c r="O51" s="239" t="s">
        <v>182</v>
      </c>
      <c r="P51" s="54" t="s">
        <v>183</v>
      </c>
      <c r="Q51" s="52"/>
    </row>
    <row r="52" spans="1:17" x14ac:dyDescent="0.35">
      <c r="A52" s="52"/>
      <c r="B52" s="25">
        <v>28</v>
      </c>
      <c r="C52" s="354" t="s">
        <v>184</v>
      </c>
      <c r="D52" s="354"/>
      <c r="E52" s="354"/>
      <c r="F52" s="354"/>
      <c r="G52" s="354"/>
      <c r="H52" s="354"/>
      <c r="I52" s="354"/>
      <c r="J52" s="354"/>
      <c r="K52" s="354"/>
      <c r="L52" s="354"/>
      <c r="M52" s="354"/>
      <c r="N52" s="354"/>
      <c r="O52" s="56"/>
      <c r="P52" s="54" t="s">
        <v>185</v>
      </c>
      <c r="Q52" s="52"/>
    </row>
    <row r="53" spans="1:17" ht="116" x14ac:dyDescent="0.35">
      <c r="A53" s="52"/>
      <c r="B53" s="25">
        <v>29</v>
      </c>
      <c r="C53" s="354" t="s">
        <v>186</v>
      </c>
      <c r="D53" s="354"/>
      <c r="E53" s="354"/>
      <c r="F53" s="354"/>
      <c r="G53" s="354"/>
      <c r="H53" s="354"/>
      <c r="I53" s="354"/>
      <c r="J53" s="354"/>
      <c r="K53" s="354"/>
      <c r="L53" s="354"/>
      <c r="M53" s="354"/>
      <c r="N53" s="354"/>
      <c r="O53" s="236" t="s">
        <v>187</v>
      </c>
      <c r="P53" s="54" t="s">
        <v>188</v>
      </c>
      <c r="Q53" s="52"/>
    </row>
    <row r="54" spans="1:17" ht="174" x14ac:dyDescent="0.35">
      <c r="A54" s="52"/>
      <c r="B54" s="25">
        <v>30</v>
      </c>
      <c r="C54" s="354" t="s">
        <v>189</v>
      </c>
      <c r="D54" s="354"/>
      <c r="E54" s="354"/>
      <c r="F54" s="354"/>
      <c r="G54" s="354"/>
      <c r="H54" s="354"/>
      <c r="I54" s="354"/>
      <c r="J54" s="354"/>
      <c r="K54" s="354"/>
      <c r="L54" s="354"/>
      <c r="M54" s="354"/>
      <c r="N54" s="354"/>
      <c r="O54" s="237" t="s">
        <v>190</v>
      </c>
      <c r="P54" s="256" t="s">
        <v>191</v>
      </c>
      <c r="Q54" s="52"/>
    </row>
    <row r="55" spans="1:17" ht="409.5" x14ac:dyDescent="0.35">
      <c r="A55" s="52"/>
      <c r="B55" s="25">
        <v>31</v>
      </c>
      <c r="C55" s="354" t="s">
        <v>192</v>
      </c>
      <c r="D55" s="354"/>
      <c r="E55" s="354"/>
      <c r="F55" s="354"/>
      <c r="G55" s="354"/>
      <c r="H55" s="354"/>
      <c r="I55" s="354"/>
      <c r="J55" s="354"/>
      <c r="K55" s="354"/>
      <c r="L55" s="354"/>
      <c r="M55" s="354"/>
      <c r="N55" s="354"/>
      <c r="O55" s="236" t="s">
        <v>193</v>
      </c>
      <c r="P55" s="54" t="s">
        <v>194</v>
      </c>
      <c r="Q55" s="52"/>
    </row>
    <row r="56" spans="1:17" ht="87" x14ac:dyDescent="0.35">
      <c r="A56" s="52"/>
      <c r="B56" s="25">
        <v>32</v>
      </c>
      <c r="C56" s="354" t="s">
        <v>195</v>
      </c>
      <c r="D56" s="354"/>
      <c r="E56" s="354"/>
      <c r="F56" s="354"/>
      <c r="G56" s="354"/>
      <c r="H56" s="354"/>
      <c r="I56" s="354"/>
      <c r="J56" s="354"/>
      <c r="K56" s="354"/>
      <c r="L56" s="354"/>
      <c r="M56" s="354"/>
      <c r="N56" s="354"/>
      <c r="O56" s="237" t="s">
        <v>196</v>
      </c>
      <c r="P56" s="54" t="s">
        <v>197</v>
      </c>
      <c r="Q56" s="52"/>
    </row>
    <row r="57" spans="1:17" ht="24" x14ac:dyDescent="0.35">
      <c r="A57" s="52"/>
      <c r="B57" s="25">
        <v>33</v>
      </c>
      <c r="C57" s="354" t="s">
        <v>198</v>
      </c>
      <c r="D57" s="354"/>
      <c r="E57" s="354"/>
      <c r="F57" s="354"/>
      <c r="G57" s="354"/>
      <c r="H57" s="354"/>
      <c r="I57" s="354"/>
      <c r="J57" s="354"/>
      <c r="K57" s="354"/>
      <c r="L57" s="354"/>
      <c r="M57" s="354"/>
      <c r="N57" s="354"/>
      <c r="O57" s="56"/>
      <c r="P57" s="54" t="s">
        <v>199</v>
      </c>
      <c r="Q57" s="52"/>
    </row>
    <row r="58" spans="1:17" ht="188.5" x14ac:dyDescent="0.35">
      <c r="A58" s="52"/>
      <c r="B58" s="25">
        <v>34</v>
      </c>
      <c r="C58" s="357" t="s">
        <v>200</v>
      </c>
      <c r="D58" s="357"/>
      <c r="E58" s="357"/>
      <c r="F58" s="357"/>
      <c r="G58" s="357"/>
      <c r="H58" s="357"/>
      <c r="I58" s="357"/>
      <c r="J58" s="357"/>
      <c r="K58" s="357"/>
      <c r="L58" s="357"/>
      <c r="M58" s="357"/>
      <c r="N58" s="357"/>
      <c r="O58" s="236" t="s">
        <v>201</v>
      </c>
      <c r="P58" s="54" t="s">
        <v>202</v>
      </c>
      <c r="Q58" s="52"/>
    </row>
    <row r="59" spans="1:17" x14ac:dyDescent="0.35">
      <c r="A59" s="52"/>
      <c r="B59" s="25"/>
      <c r="C59" s="355" t="s">
        <v>203</v>
      </c>
      <c r="D59" s="355"/>
      <c r="E59" s="355"/>
      <c r="F59" s="355"/>
      <c r="G59" s="355"/>
      <c r="H59" s="355"/>
      <c r="I59" s="355"/>
      <c r="J59" s="355"/>
      <c r="K59" s="355"/>
      <c r="L59" s="355"/>
      <c r="M59" s="355"/>
      <c r="N59" s="355"/>
      <c r="O59" s="56"/>
      <c r="P59" s="54"/>
      <c r="Q59" s="52"/>
    </row>
    <row r="60" spans="1:17" x14ac:dyDescent="0.35">
      <c r="A60" s="52"/>
      <c r="B60" s="25">
        <v>35</v>
      </c>
      <c r="C60" s="354" t="s">
        <v>204</v>
      </c>
      <c r="D60" s="354"/>
      <c r="E60" s="354"/>
      <c r="F60" s="354"/>
      <c r="G60" s="354"/>
      <c r="H60" s="354"/>
      <c r="I60" s="354"/>
      <c r="J60" s="354"/>
      <c r="K60" s="354"/>
      <c r="L60" s="354"/>
      <c r="M60" s="354"/>
      <c r="N60" s="354"/>
      <c r="O60" s="56"/>
      <c r="P60" s="243" t="s">
        <v>205</v>
      </c>
      <c r="Q60" s="52"/>
    </row>
    <row r="61" spans="1:17" ht="145" x14ac:dyDescent="0.35">
      <c r="A61" s="52"/>
      <c r="B61" s="25">
        <v>36</v>
      </c>
      <c r="C61" s="354" t="s">
        <v>206</v>
      </c>
      <c r="D61" s="354"/>
      <c r="E61" s="354"/>
      <c r="F61" s="354"/>
      <c r="G61" s="354"/>
      <c r="H61" s="354"/>
      <c r="I61" s="354"/>
      <c r="J61" s="354"/>
      <c r="K61" s="354"/>
      <c r="L61" s="354"/>
      <c r="M61" s="354"/>
      <c r="N61" s="354"/>
      <c r="O61" s="236" t="s">
        <v>207</v>
      </c>
      <c r="P61" s="54" t="s">
        <v>208</v>
      </c>
      <c r="Q61" s="52"/>
    </row>
    <row r="62" spans="1:17" x14ac:dyDescent="0.35">
      <c r="A62" s="52"/>
      <c r="B62" s="25">
        <v>37</v>
      </c>
      <c r="C62" s="354" t="s">
        <v>209</v>
      </c>
      <c r="D62" s="354"/>
      <c r="E62" s="354"/>
      <c r="F62" s="354"/>
      <c r="G62" s="354"/>
      <c r="H62" s="354"/>
      <c r="I62" s="354"/>
      <c r="J62" s="354"/>
      <c r="K62" s="354"/>
      <c r="L62" s="354"/>
      <c r="M62" s="354"/>
      <c r="N62" s="354"/>
      <c r="O62" s="56"/>
      <c r="P62" s="243" t="s">
        <v>210</v>
      </c>
      <c r="Q62" s="52"/>
    </row>
    <row r="63" spans="1:17" x14ac:dyDescent="0.35">
      <c r="A63" s="52"/>
      <c r="B63" s="25"/>
      <c r="C63" s="355" t="s">
        <v>211</v>
      </c>
      <c r="D63" s="355"/>
      <c r="E63" s="355"/>
      <c r="F63" s="355"/>
      <c r="G63" s="355"/>
      <c r="H63" s="355"/>
      <c r="I63" s="355"/>
      <c r="J63" s="355"/>
      <c r="K63" s="355"/>
      <c r="L63" s="355"/>
      <c r="M63" s="355"/>
      <c r="N63" s="355"/>
      <c r="O63" s="56"/>
      <c r="P63" s="54"/>
      <c r="Q63" s="52"/>
    </row>
    <row r="64" spans="1:17" x14ac:dyDescent="0.35">
      <c r="A64" s="52"/>
      <c r="B64" s="25">
        <v>38</v>
      </c>
      <c r="C64" s="354" t="s">
        <v>212</v>
      </c>
      <c r="D64" s="354" t="s">
        <v>213</v>
      </c>
      <c r="E64" s="354" t="s">
        <v>213</v>
      </c>
      <c r="F64" s="354" t="s">
        <v>213</v>
      </c>
      <c r="G64" s="354" t="s">
        <v>213</v>
      </c>
      <c r="H64" s="354" t="s">
        <v>213</v>
      </c>
      <c r="I64" s="354" t="s">
        <v>213</v>
      </c>
      <c r="J64" s="354" t="s">
        <v>213</v>
      </c>
      <c r="K64" s="354" t="s">
        <v>213</v>
      </c>
      <c r="L64" s="354" t="s">
        <v>213</v>
      </c>
      <c r="M64" s="354" t="s">
        <v>213</v>
      </c>
      <c r="N64" s="354" t="s">
        <v>213</v>
      </c>
      <c r="O64" s="56"/>
      <c r="P64" s="243" t="s">
        <v>210</v>
      </c>
      <c r="Q64" s="52"/>
    </row>
    <row r="65" spans="1:17" ht="188.5" x14ac:dyDescent="0.35">
      <c r="A65" s="52"/>
      <c r="B65" s="25">
        <v>39</v>
      </c>
      <c r="C65" s="354" t="s">
        <v>214</v>
      </c>
      <c r="D65" s="354" t="s">
        <v>214</v>
      </c>
      <c r="E65" s="354" t="s">
        <v>214</v>
      </c>
      <c r="F65" s="354" t="s">
        <v>214</v>
      </c>
      <c r="G65" s="354" t="s">
        <v>214</v>
      </c>
      <c r="H65" s="354" t="s">
        <v>214</v>
      </c>
      <c r="I65" s="354" t="s">
        <v>214</v>
      </c>
      <c r="J65" s="354" t="s">
        <v>214</v>
      </c>
      <c r="K65" s="354" t="s">
        <v>214</v>
      </c>
      <c r="L65" s="354" t="s">
        <v>214</v>
      </c>
      <c r="M65" s="354" t="s">
        <v>214</v>
      </c>
      <c r="N65" s="354" t="s">
        <v>214</v>
      </c>
      <c r="O65" s="237" t="s">
        <v>215</v>
      </c>
      <c r="P65" s="54" t="s">
        <v>216</v>
      </c>
      <c r="Q65" s="52"/>
    </row>
    <row r="66" spans="1:17" ht="145" x14ac:dyDescent="0.35">
      <c r="A66" s="52"/>
      <c r="B66" s="25">
        <v>40</v>
      </c>
      <c r="C66" s="354" t="s">
        <v>217</v>
      </c>
      <c r="D66" s="354" t="s">
        <v>217</v>
      </c>
      <c r="E66" s="354" t="s">
        <v>217</v>
      </c>
      <c r="F66" s="354" t="s">
        <v>217</v>
      </c>
      <c r="G66" s="354" t="s">
        <v>217</v>
      </c>
      <c r="H66" s="354" t="s">
        <v>217</v>
      </c>
      <c r="I66" s="354" t="s">
        <v>217</v>
      </c>
      <c r="J66" s="354" t="s">
        <v>217</v>
      </c>
      <c r="K66" s="354" t="s">
        <v>217</v>
      </c>
      <c r="L66" s="354" t="s">
        <v>217</v>
      </c>
      <c r="M66" s="354" t="s">
        <v>217</v>
      </c>
      <c r="N66" s="354" t="s">
        <v>217</v>
      </c>
      <c r="O66" s="236" t="s">
        <v>207</v>
      </c>
      <c r="P66" s="54" t="s">
        <v>218</v>
      </c>
      <c r="Q66" s="52"/>
    </row>
    <row r="67" spans="1:17" x14ac:dyDescent="0.35">
      <c r="A67" s="52"/>
      <c r="B67" s="25"/>
      <c r="C67" s="355" t="s">
        <v>219</v>
      </c>
      <c r="D67" s="355"/>
      <c r="E67" s="355"/>
      <c r="F67" s="355"/>
      <c r="G67" s="355"/>
      <c r="H67" s="355"/>
      <c r="I67" s="355"/>
      <c r="J67" s="355"/>
      <c r="K67" s="355"/>
      <c r="L67" s="355"/>
      <c r="M67" s="355"/>
      <c r="N67" s="355"/>
      <c r="O67" s="56"/>
      <c r="P67" s="54"/>
      <c r="Q67" s="52"/>
    </row>
    <row r="68" spans="1:17" x14ac:dyDescent="0.35">
      <c r="A68" s="52"/>
      <c r="B68" s="25">
        <v>41</v>
      </c>
      <c r="C68" s="354" t="s">
        <v>220</v>
      </c>
      <c r="D68" s="354"/>
      <c r="E68" s="354"/>
      <c r="F68" s="354"/>
      <c r="G68" s="354"/>
      <c r="H68" s="354"/>
      <c r="I68" s="354"/>
      <c r="J68" s="354"/>
      <c r="K68" s="354"/>
      <c r="L68" s="354"/>
      <c r="M68" s="354"/>
      <c r="N68" s="354"/>
      <c r="O68" s="56"/>
      <c r="P68" s="243" t="s">
        <v>210</v>
      </c>
      <c r="Q68" s="52"/>
    </row>
    <row r="69" spans="1:17" ht="60" x14ac:dyDescent="0.35">
      <c r="A69" s="52"/>
      <c r="B69" s="25">
        <v>42</v>
      </c>
      <c r="C69" s="354" t="s">
        <v>221</v>
      </c>
      <c r="D69" s="354"/>
      <c r="E69" s="354"/>
      <c r="F69" s="354"/>
      <c r="G69" s="354"/>
      <c r="H69" s="354"/>
      <c r="I69" s="354"/>
      <c r="J69" s="354"/>
      <c r="K69" s="354"/>
      <c r="L69" s="354"/>
      <c r="M69" s="354"/>
      <c r="N69" s="354"/>
      <c r="O69" s="56" t="s">
        <v>222</v>
      </c>
      <c r="P69" s="54" t="s">
        <v>223</v>
      </c>
      <c r="Q69" s="52"/>
    </row>
    <row r="70" spans="1:17" ht="43.5" x14ac:dyDescent="0.35">
      <c r="C70" s="356" t="s">
        <v>224</v>
      </c>
      <c r="D70" s="356"/>
      <c r="E70" s="356"/>
      <c r="F70" s="356"/>
      <c r="G70" s="356"/>
      <c r="H70" s="356"/>
      <c r="I70" s="356" t="s">
        <v>225</v>
      </c>
      <c r="J70" s="356"/>
      <c r="K70" s="356" t="s">
        <v>226</v>
      </c>
      <c r="L70" s="356"/>
      <c r="M70" s="356"/>
      <c r="N70" s="57" t="s">
        <v>227</v>
      </c>
    </row>
    <row r="71" spans="1:17" ht="30" customHeight="1" x14ac:dyDescent="0.35">
      <c r="B71" s="25">
        <v>43</v>
      </c>
      <c r="C71" s="351" t="s">
        <v>228</v>
      </c>
      <c r="D71" s="352"/>
      <c r="E71" s="352"/>
      <c r="F71" s="352"/>
      <c r="G71" s="352"/>
      <c r="H71" s="353"/>
      <c r="I71" s="331">
        <v>7</v>
      </c>
      <c r="J71" s="331"/>
      <c r="K71" s="331">
        <v>7</v>
      </c>
      <c r="L71" s="331"/>
      <c r="M71" s="331"/>
      <c r="N71" s="58">
        <f>K71/I71</f>
        <v>1</v>
      </c>
    </row>
  </sheetData>
  <mergeCells count="78">
    <mergeCell ref="B12:C12"/>
    <mergeCell ref="D12:P12"/>
    <mergeCell ref="B2:C9"/>
    <mergeCell ref="D2:N5"/>
    <mergeCell ref="O2:P9"/>
    <mergeCell ref="D6:N9"/>
    <mergeCell ref="B11:P11"/>
    <mergeCell ref="B20:F20"/>
    <mergeCell ref="G20:P20"/>
    <mergeCell ref="B13:C13"/>
    <mergeCell ref="D13:P13"/>
    <mergeCell ref="B14:C14"/>
    <mergeCell ref="D14:P14"/>
    <mergeCell ref="B15:C15"/>
    <mergeCell ref="D15:P15"/>
    <mergeCell ref="B16:C16"/>
    <mergeCell ref="D16:P16"/>
    <mergeCell ref="B18:P18"/>
    <mergeCell ref="B19:F19"/>
    <mergeCell ref="G19:P19"/>
    <mergeCell ref="C30:N30"/>
    <mergeCell ref="B21:F21"/>
    <mergeCell ref="G21:P21"/>
    <mergeCell ref="B23:B24"/>
    <mergeCell ref="C23:N23"/>
    <mergeCell ref="O23:O24"/>
    <mergeCell ref="P23:P24"/>
    <mergeCell ref="C24:N24"/>
    <mergeCell ref="C25:N25"/>
    <mergeCell ref="C26:N26"/>
    <mergeCell ref="C27:N27"/>
    <mergeCell ref="C28:N28"/>
    <mergeCell ref="C29:N29"/>
    <mergeCell ref="C41:N41"/>
    <mergeCell ref="C31:N31"/>
    <mergeCell ref="C32:N32"/>
    <mergeCell ref="C33:N33"/>
    <mergeCell ref="C34:N34"/>
    <mergeCell ref="C35:N35"/>
    <mergeCell ref="C36:N36"/>
    <mergeCell ref="C37:N37"/>
    <mergeCell ref="C38:N38"/>
    <mergeCell ref="C39:N39"/>
    <mergeCell ref="C40:N40"/>
    <mergeCell ref="C47:N47"/>
    <mergeCell ref="C48:N48"/>
    <mergeCell ref="C49:N49"/>
    <mergeCell ref="C50:N50"/>
    <mergeCell ref="C51:N51"/>
    <mergeCell ref="C42:N42"/>
    <mergeCell ref="C43:N43"/>
    <mergeCell ref="C44:N44"/>
    <mergeCell ref="C45:N45"/>
    <mergeCell ref="C46:N46"/>
    <mergeCell ref="C58:N58"/>
    <mergeCell ref="C59:N59"/>
    <mergeCell ref="C60:N60"/>
    <mergeCell ref="C61:N61"/>
    <mergeCell ref="C52:N52"/>
    <mergeCell ref="C53:N53"/>
    <mergeCell ref="C54:N54"/>
    <mergeCell ref="C55:N55"/>
    <mergeCell ref="C56:N56"/>
    <mergeCell ref="C57:N57"/>
    <mergeCell ref="C71:H71"/>
    <mergeCell ref="I71:J71"/>
    <mergeCell ref="K71:M71"/>
    <mergeCell ref="C62:N62"/>
    <mergeCell ref="C63:N63"/>
    <mergeCell ref="C64:N64"/>
    <mergeCell ref="C65:N65"/>
    <mergeCell ref="C66:N66"/>
    <mergeCell ref="C67:N67"/>
    <mergeCell ref="C68:N68"/>
    <mergeCell ref="C69:N69"/>
    <mergeCell ref="C70:H70"/>
    <mergeCell ref="I70:J70"/>
    <mergeCell ref="K70:M70"/>
  </mergeCells>
  <hyperlinks>
    <hyperlink ref="D14" r:id="rId1" xr:uid="{7416B937-D904-44AA-89E3-1BD69285B044}"/>
    <hyperlink ref="D15" r:id="rId2" xr:uid="{D7D34D85-CE49-46DD-84B0-DDF151C886B3}"/>
    <hyperlink ref="D16" r:id="rId3" xr:uid="{591540FD-B1D2-4295-8152-AE5498B8743D}"/>
    <hyperlink ref="O25" r:id="rId4" xr:uid="{C9643FFE-1359-4005-B64D-3C8E215A5FFE}"/>
    <hyperlink ref="O26" r:id="rId5" xr:uid="{38BFADE2-54BD-4C86-8C0A-D41635419B3F}"/>
    <hyperlink ref="O28" r:id="rId6" xr:uid="{4E3FA405-7721-49BB-869D-ABF2EBA195B8}"/>
    <hyperlink ref="O29" r:id="rId7" xr:uid="{9144EE6A-2C1B-41C1-81EF-91EED179FB1A}"/>
    <hyperlink ref="O30" r:id="rId8" xr:uid="{13BC320F-6E42-4479-8547-D2B70F75ADA7}"/>
    <hyperlink ref="O35" r:id="rId9" xr:uid="{7940EC26-0485-4CCB-9396-DBDFD4170BAA}"/>
    <hyperlink ref="O37" r:id="rId10" display="https://jepcolombia.sharepoint.com/:b:/r/sites/GSC/Documentos%20del%20Sistema%20de%20Calidad/Gobierno%20y%20gesti%C3%B3n%20de%20las%20tecnolog%C3%ADas/02%20Manuales/JEP-MA-06-01.%20Manual%20SGSPI%20(Anexos)/Anexo%20No.%2017.%20Metodolog%C3%ADa%20Riesgos%20Seguridad%20Informaci%C3%B3n%20V1.0.pdf?csf=1&amp;web=1&amp;e=SL3QFt" xr:uid="{5FD064CB-E445-461A-8FCF-2295E2EC0C69}"/>
    <hyperlink ref="O27" r:id="rId11" display="https://jepcolombia.sharepoint.com/:b:/r/sites/GSC/Documentos%20del%20Sistema%20de%20Calidad/Gobierno%20y%20gesti%C3%B3n%20de%20las%20tecnolog%C3%ADas/02%20Manuales/JEP-MA-06-01_Manual%20Sistema%20de%20Gesti%C3%B3n%20de%20Seguridad%20y%20Privacidad%20de%20la%20Informaci%C3%B3n%20(SGSPI).pdf?csf=1&amp;web=1&amp;e=fANIXP" xr:uid="{BFF1CEC2-EB72-49D3-B3FC-BD8481FB9E09}"/>
    <hyperlink ref="O31" r:id="rId12" xr:uid="{5CB88830-6079-45E2-A984-FC3383AC926E}"/>
    <hyperlink ref="O40" r:id="rId13" display="https://jepcolombia.sharepoint.com/SE/TI/SI/Documentos%20compartidos/Forms/AllItems.aspx?id=%2FSE%2FTI%2FSI%2FDocumentos%20compartidos%2F01%5FSeguimiento%20SGSPI%2F04%5FInstrumento%20de%20evaluaci%C3%B3n%20MSPI%2F2024%2FLevantamiento%2FFormatos%20de%20Acuerdos%20de%20Confidencialidad&amp;viewid=2ba889e8%2Dad22%2D4c25%2D9bf8%2Daca65db7a099" xr:uid="{564EBB14-1C71-48AB-9C42-E86D1E441E23}"/>
    <hyperlink ref="O38" r:id="rId14" display="https://jepcolombia.sharepoint.com/SE/TI/SI/Documentos%20compartidos/Forms/AllItems.aspx?csf=1&amp;web=1&amp;e=AGAwjM&amp;CID=fe4dc34f%2De140%2D426c%2D8c45%2Dc34d531f8352&amp;FolderCTID=0x01200020CB0BA665C5774898CEC2F24C79E956&amp;id=%2FSE%2FTI%2FSI%2FDocumentos%20compartidos%2F01%5FSeguimiento%20SGSPI%2F04%5FInstrumento%20de%20evaluaci%C3%B3n%20MSPI%2F2024%2FLevantamiento%2FSeguimiento%20Matriz%20de%20Riesgos&amp;viewid=2ba889e8%2Dad22%2D4c25%2D9bf8%2Daca65db7a099" xr:uid="{9A2BF506-C299-4507-BA63-EC8162E0532C}"/>
    <hyperlink ref="O41" r:id="rId15" xr:uid="{3FAF8FAE-4B87-462C-8B75-6025697444BE}"/>
    <hyperlink ref="O47" r:id="rId16" display="https://jepcolombia.sharepoint.com/SE/TI/SI/Documentos%20compartidos/Forms/AllItems.aspx?sw=bypass&amp;bypassReason=listStartSPFxError%3Berror%3De%2EisActivated%40https%3A%2F%2Fres%2D1%2Ecdn%2Eoffice%2Enet%2Ffiles%2Fsp%2Dclient%2Fs%E2%80%A6&amp;id=%2FSE%2FTI%2FSI%2FDocumentos%20compartidos%2F01%5FSeguimiento%20SGSPI%2F04%5FInstrumento%20de%20evaluaci%C3%B3n%20MSPI%2F2024%2FLevantamiento%2FDesarrollo%20seguro&amp;viewid=2ba889e8%2Dad22%2D4c25%2D9bf8%2Daca65db7a099" xr:uid="{0288D982-F51E-4224-B8A5-3D04F024A9AC}"/>
    <hyperlink ref="O49" r:id="rId17" display="https://jepcolombia.sharepoint.com/SE/TI/SI/Documentos%20compartidos/Forms/AllItems.aspx?csf=1&amp;web=1&amp;e=AGAwjM&amp;CID=fe4dc34f%2De140%2D426c%2D8c45%2Dc34d531f8352&amp;FolderCTID=0x01200020CB0BA665C5774898CEC2F24C79E956&amp;id=%2FSE%2FTI%2FSI%2FDocumentos%20compartidos%2F01%5FSeguimiento%20SGSPI%2F04%5FInstrumento%20de%20evaluaci%C3%B3n%20MSPI%2F2024%2FLevantamiento%2FTransferencia%20de%20informaci%C3%B3n&amp;viewid=2ba889e8%2Dad22%2D4c25%2D9bf8%2Daca65db7a099" xr:uid="{5EDDB80B-5541-4E33-B766-7FB45394B40B}"/>
    <hyperlink ref="O55" r:id="rId18" display="https://jepcolombia.sharepoint.com/sites/GSC/Documentos%20del%20Sistema%20de%20Calidad/Forms/AllItems.aspx?id=%2Fsites%2FGSC%2FDocumentos%20del%20Sistema%20de%20Calidad%2FGobierno%20y%20gesti%C3%B3n%20de%20las%20tecnolog%C3%ADas&amp;viewid=34e7bf2e%2D260a%2D4721%2Dbdec%2D924e96ba3e27" xr:uid="{EEFC1E2C-6C4D-4754-BA0F-84CAE078C2B7}"/>
    <hyperlink ref="O53" r:id="rId19" xr:uid="{1B65E0E9-F386-4C9A-AA4D-C519EC29B464}"/>
    <hyperlink ref="O43" r:id="rId20" xr:uid="{413BD732-655E-4EE9-8E84-75AB41F48FC0}"/>
    <hyperlink ref="O51" r:id="rId21" display="https://jepcolombia.sharepoint.com/:x:/r/SE/TI/SI/Documentos%20compartidos/01_Seguimiento%20SGSPI/04_Instrumento%20de%20evaluaci%C3%B3n%20MSPI/2024/Levantamiento/Reporte%20Alertas%202024%20I-II%20Q.xlsx?d=w5937a0a23ce8437398d57f075f87f884&amp;csf=1&amp;web=1&amp;e=MoQ3lC" xr:uid="{EF74583D-FD65-4392-A21E-9EF6B9EDDED0}"/>
    <hyperlink ref="O50" r:id="rId22" xr:uid="{0ADAA941-3447-4935-89C9-D14057110A2C}"/>
    <hyperlink ref="O58" r:id="rId23" display="https://jepcolombia.sharepoint.com/SE/TI/SI/Documentos%20compartidos/Forms/AllItems.aspx?id=%2FSE%2FTI%2FSI%2FDocumentos%20compartidos%2F01%5FSeguimiento%20SGSPI%2F04%5FInstrumento%20de%20evaluaci%C3%B3n%20MSPI%2F2024%2FLevantamiento%2FSeguimiento%20Matriz%20de%20Riesgos&amp;viewid=2ba889e8%2Dad22%2D4c25%2D9bf8%2Daca65db7a099" xr:uid="{EBD97BC3-16C4-4675-8B65-DF912470A5E9}"/>
    <hyperlink ref="O56" r:id="rId24" xr:uid="{87470A28-7BCF-4074-8886-72ECB5A0DE3A}"/>
    <hyperlink ref="O54" r:id="rId25" display="https://jepcolombia.sharepoint.com/:b:/r/SE/TI/SI/Documentos%20compartidos/01_Seguimiento%20SGSPI/04_Instrumento%20de%20evaluaci%C3%B3n%20MSPI/2024/Levantamiento/MODIFICACI%C3%93N%202%20PLAN%20ANUAL%20DE%20AUDITOR%C3%8DAS%20BASADO%20EN%20RIESGOS%202024.pdf?csf=1&amp;web=1&amp;e=FQYcIX" xr:uid="{552E214C-80DD-4D31-9458-775ED2F21AD5}"/>
    <hyperlink ref="O65" r:id="rId26" display="https://jepcolombia.sharepoint.com/SE/TI/SI/Documentos%20compartidos/Forms/AllItems.aspx?id=%2FSE%2FTI%2FSI%2FDocumentos%20compartidos%2F01%5FSeguimiento%20SGSPI%2F04%5FInstrumento%20de%20evaluaci%C3%B3n%20MSPI%2F2024%2FLevantamiento%2FResultados%20Auditorias&amp;viewid=2ba889e8%2Dad22%2D4c25%2D9bf8%2Daca65db7a099" xr:uid="{A5102580-7B6E-45CC-A125-4A7DB90B6B75}"/>
    <hyperlink ref="O61" r:id="rId27" xr:uid="{21C2C2CF-FB47-41B4-8828-9BA74B33ACE0}"/>
    <hyperlink ref="O66" r:id="rId28" xr:uid="{AD0D9FA7-6028-4EAE-81E4-5D92F3DDEFAC}"/>
    <hyperlink ref="O46" r:id="rId29" display="https://jepcolombia.sharepoint.com/SE/TI/SI/Documentos%20compartidos/Forms/AllItems.aspx?id=%2FSE%2FTI%2FSI%2FDocumentos%20compartidos%2F01%5FSeguimiento%20SGSPI%2F04%5FInstrumento%20de%20evaluaci%C3%B3n%20MSPI%2F2024%2FLevantamiento%2FArquitectura%20TI&amp;viewid=2ba889e8%2Dad22%2D4c25%2D9bf8%2Daca65db7a099" xr:uid="{AB17866F-A2C0-47F3-939D-F149CE971910}"/>
  </hyperlinks>
  <pageMargins left="0.7" right="0.7" top="0.75" bottom="0.75" header="0.3" footer="0.3"/>
  <pageSetup orientation="portrait" r:id="rId30"/>
  <drawing r:id="rId31"/>
  <legacyDrawing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4"/>
  <sheetViews>
    <sheetView workbookViewId="0">
      <selection activeCell="C14" sqref="C14"/>
    </sheetView>
  </sheetViews>
  <sheetFormatPr baseColWidth="10" defaultColWidth="11.453125" defaultRowHeight="14.5" x14ac:dyDescent="0.35"/>
  <cols>
    <col min="2" max="2" width="28.26953125" customWidth="1"/>
    <col min="3" max="3" width="41.54296875" style="50" customWidth="1"/>
    <col min="4" max="4" width="35.54296875" customWidth="1"/>
  </cols>
  <sheetData>
    <row r="1" spans="1:7" ht="15" thickBot="1" x14ac:dyDescent="0.4">
      <c r="B1" s="49"/>
      <c r="C1" s="49"/>
    </row>
    <row r="2" spans="1:7" x14ac:dyDescent="0.35">
      <c r="B2" s="407" t="s">
        <v>1</v>
      </c>
      <c r="C2" s="410" t="s">
        <v>229</v>
      </c>
      <c r="D2" s="322"/>
      <c r="E2" s="43"/>
      <c r="F2" s="44"/>
      <c r="G2" s="45"/>
    </row>
    <row r="3" spans="1:7" x14ac:dyDescent="0.35">
      <c r="B3" s="408"/>
      <c r="C3" s="411"/>
      <c r="D3" s="324"/>
      <c r="E3" s="46"/>
      <c r="G3" s="47"/>
    </row>
    <row r="4" spans="1:7" x14ac:dyDescent="0.35">
      <c r="B4" s="408"/>
      <c r="C4" s="411"/>
      <c r="D4" s="324"/>
      <c r="E4" s="46"/>
      <c r="G4" s="47"/>
    </row>
    <row r="5" spans="1:7" x14ac:dyDescent="0.35">
      <c r="B5" s="408"/>
      <c r="C5" s="412"/>
      <c r="D5" s="413"/>
      <c r="E5" s="46"/>
      <c r="G5" s="47"/>
    </row>
    <row r="6" spans="1:7" x14ac:dyDescent="0.35">
      <c r="B6" s="408"/>
      <c r="C6" s="414" t="str">
        <f>PORTADA!D10</f>
        <v>Jurisdicción Especial para la Paz - JEP</v>
      </c>
      <c r="D6" s="415"/>
      <c r="E6" s="46"/>
      <c r="G6" s="47"/>
    </row>
    <row r="7" spans="1:7" x14ac:dyDescent="0.35">
      <c r="B7" s="408"/>
      <c r="C7" s="416"/>
      <c r="D7" s="417"/>
      <c r="E7" s="46"/>
      <c r="G7" s="47"/>
    </row>
    <row r="8" spans="1:7" x14ac:dyDescent="0.35">
      <c r="B8" s="408"/>
      <c r="C8" s="416"/>
      <c r="D8" s="417"/>
      <c r="E8" s="46"/>
      <c r="G8" s="47"/>
    </row>
    <row r="9" spans="1:7" ht="15" thickBot="1" x14ac:dyDescent="0.4">
      <c r="B9" s="409"/>
      <c r="C9" s="418"/>
      <c r="D9" s="419"/>
      <c r="E9" s="60"/>
      <c r="F9" s="61"/>
      <c r="G9" s="62"/>
    </row>
    <row r="10" spans="1:7" ht="15" thickBot="1" x14ac:dyDescent="0.4">
      <c r="B10" s="49"/>
      <c r="C10" s="49"/>
    </row>
    <row r="11" spans="1:7" ht="15" thickBot="1" x14ac:dyDescent="0.4">
      <c r="B11" s="63" t="s">
        <v>230</v>
      </c>
      <c r="C11" s="64" t="s">
        <v>231</v>
      </c>
      <c r="D11" s="65" t="s">
        <v>232</v>
      </c>
    </row>
    <row r="12" spans="1:7" ht="15.5" x14ac:dyDescent="0.35">
      <c r="A12" s="66"/>
      <c r="B12" s="399" t="s">
        <v>233</v>
      </c>
      <c r="C12" s="69" t="s">
        <v>234</v>
      </c>
      <c r="D12" s="396" t="s">
        <v>235</v>
      </c>
      <c r="E12" s="66"/>
      <c r="F12" s="66"/>
      <c r="G12" s="66"/>
    </row>
    <row r="13" spans="1:7" ht="31" x14ac:dyDescent="0.35">
      <c r="A13" s="66"/>
      <c r="B13" s="399"/>
      <c r="C13" s="70" t="s">
        <v>236</v>
      </c>
      <c r="D13" s="396"/>
      <c r="E13" s="66"/>
      <c r="F13" s="66"/>
      <c r="G13" s="66"/>
    </row>
    <row r="14" spans="1:7" ht="31" x14ac:dyDescent="0.35">
      <c r="A14" s="66"/>
      <c r="B14" s="399"/>
      <c r="C14" s="70" t="s">
        <v>237</v>
      </c>
      <c r="D14" s="396"/>
      <c r="E14" s="66"/>
      <c r="F14" s="66"/>
      <c r="G14" s="66"/>
    </row>
    <row r="15" spans="1:7" ht="15.5" x14ac:dyDescent="0.35">
      <c r="A15" s="66"/>
      <c r="B15" s="399"/>
      <c r="C15" s="69" t="s">
        <v>238</v>
      </c>
      <c r="D15" s="396"/>
      <c r="E15" s="66"/>
      <c r="F15" s="66"/>
      <c r="G15" s="66"/>
    </row>
    <row r="16" spans="1:7" ht="15.5" x14ac:dyDescent="0.35">
      <c r="A16" s="66"/>
      <c r="B16" s="399"/>
      <c r="C16" s="71" t="s">
        <v>239</v>
      </c>
      <c r="D16" s="396"/>
      <c r="E16" s="66"/>
      <c r="F16" s="66"/>
      <c r="G16" s="66"/>
    </row>
    <row r="17" spans="1:7" ht="31.5" thickBot="1" x14ac:dyDescent="0.4">
      <c r="A17" s="66"/>
      <c r="B17" s="400"/>
      <c r="C17" s="72" t="s">
        <v>240</v>
      </c>
      <c r="D17" s="397"/>
      <c r="E17" s="66"/>
      <c r="F17" s="66"/>
      <c r="G17" s="66"/>
    </row>
    <row r="18" spans="1:7" ht="15.5" x14ac:dyDescent="0.35">
      <c r="A18" s="66"/>
      <c r="B18" s="401" t="s">
        <v>241</v>
      </c>
      <c r="C18" s="73" t="s">
        <v>242</v>
      </c>
      <c r="D18" s="405" t="s">
        <v>243</v>
      </c>
      <c r="E18" s="66"/>
      <c r="F18" s="66"/>
      <c r="G18" s="66"/>
    </row>
    <row r="19" spans="1:7" ht="16" thickBot="1" x14ac:dyDescent="0.4">
      <c r="A19" s="66"/>
      <c r="B19" s="404"/>
      <c r="C19" s="74" t="s">
        <v>244</v>
      </c>
      <c r="D19" s="406"/>
      <c r="E19" s="66"/>
      <c r="F19" s="66"/>
      <c r="G19" s="66"/>
    </row>
    <row r="20" spans="1:7" ht="15.5" x14ac:dyDescent="0.35">
      <c r="A20" s="66"/>
      <c r="B20" s="398" t="s">
        <v>245</v>
      </c>
      <c r="C20" s="242" t="s">
        <v>246</v>
      </c>
      <c r="D20" s="421" t="s">
        <v>247</v>
      </c>
      <c r="E20" s="66"/>
      <c r="F20" s="66"/>
      <c r="G20" s="66"/>
    </row>
    <row r="21" spans="1:7" ht="171" thickBot="1" x14ac:dyDescent="0.4">
      <c r="A21" s="66"/>
      <c r="B21" s="420"/>
      <c r="C21" s="70" t="s">
        <v>248</v>
      </c>
      <c r="D21" s="422"/>
      <c r="E21" s="66"/>
      <c r="F21" s="66"/>
      <c r="G21" s="66"/>
    </row>
    <row r="22" spans="1:7" ht="15.5" x14ac:dyDescent="0.35">
      <c r="A22" s="66"/>
      <c r="B22" s="404" t="s">
        <v>249</v>
      </c>
      <c r="C22" s="242" t="s">
        <v>250</v>
      </c>
      <c r="D22" s="421" t="s">
        <v>251</v>
      </c>
      <c r="E22" s="66"/>
      <c r="F22" s="66"/>
      <c r="G22" s="66"/>
    </row>
    <row r="23" spans="1:7" ht="155.5" thickBot="1" x14ac:dyDescent="0.4">
      <c r="A23" s="66"/>
      <c r="B23" s="420"/>
      <c r="C23" s="70" t="s">
        <v>252</v>
      </c>
      <c r="D23" s="423"/>
      <c r="E23" s="66"/>
      <c r="F23" s="66"/>
      <c r="G23" s="66"/>
    </row>
    <row r="24" spans="1:7" ht="15.75" customHeight="1" x14ac:dyDescent="0.35">
      <c r="A24" s="66"/>
      <c r="B24" s="404" t="s">
        <v>253</v>
      </c>
      <c r="C24" s="242" t="s">
        <v>254</v>
      </c>
      <c r="D24" s="421" t="s">
        <v>255</v>
      </c>
      <c r="E24" s="66"/>
      <c r="F24" s="66"/>
      <c r="G24" s="66"/>
    </row>
    <row r="25" spans="1:7" ht="109" thickBot="1" x14ac:dyDescent="0.4">
      <c r="A25" s="66"/>
      <c r="B25" s="420"/>
      <c r="C25" s="70" t="s">
        <v>256</v>
      </c>
      <c r="D25" s="423"/>
      <c r="E25" s="66"/>
      <c r="F25" s="66"/>
      <c r="G25" s="66"/>
    </row>
    <row r="26" spans="1:7" ht="31.5" customHeight="1" x14ac:dyDescent="0.35">
      <c r="A26" s="66"/>
      <c r="B26" s="404" t="s">
        <v>257</v>
      </c>
      <c r="C26" s="242" t="s">
        <v>258</v>
      </c>
      <c r="D26" s="421"/>
      <c r="E26" s="66"/>
      <c r="F26" s="66"/>
      <c r="G26" s="66"/>
    </row>
    <row r="27" spans="1:7" ht="78" thickBot="1" x14ac:dyDescent="0.4">
      <c r="A27" s="66"/>
      <c r="B27" s="420"/>
      <c r="C27" s="70" t="s">
        <v>259</v>
      </c>
      <c r="D27" s="423"/>
      <c r="E27" s="66"/>
      <c r="F27" s="66"/>
      <c r="G27" s="66"/>
    </row>
    <row r="28" spans="1:7" ht="31" x14ac:dyDescent="0.35">
      <c r="A28" s="66"/>
      <c r="B28" s="404" t="s">
        <v>260</v>
      </c>
      <c r="C28" s="242" t="s">
        <v>261</v>
      </c>
      <c r="D28" s="421" t="s">
        <v>262</v>
      </c>
      <c r="E28" s="66"/>
      <c r="F28" s="66"/>
      <c r="G28" s="66"/>
    </row>
    <row r="29" spans="1:7" ht="124.5" thickBot="1" x14ac:dyDescent="0.4">
      <c r="A29" s="66"/>
      <c r="B29" s="420"/>
      <c r="C29" s="70" t="s">
        <v>263</v>
      </c>
      <c r="D29" s="423"/>
      <c r="E29" s="66"/>
      <c r="F29" s="66"/>
      <c r="G29" s="66"/>
    </row>
    <row r="30" spans="1:7" ht="15.5" x14ac:dyDescent="0.35">
      <c r="A30" s="66"/>
      <c r="B30" s="404" t="s">
        <v>264</v>
      </c>
      <c r="C30" s="242" t="s">
        <v>265</v>
      </c>
      <c r="D30" s="421" t="s">
        <v>266</v>
      </c>
      <c r="E30" s="66"/>
      <c r="F30" s="66"/>
      <c r="G30" s="66"/>
    </row>
    <row r="31" spans="1:7" ht="140" thickBot="1" x14ac:dyDescent="0.4">
      <c r="A31" s="66"/>
      <c r="B31" s="420"/>
      <c r="C31" s="70" t="s">
        <v>267</v>
      </c>
      <c r="D31" s="423"/>
      <c r="E31" s="66"/>
      <c r="F31" s="66"/>
      <c r="G31" s="66"/>
    </row>
    <row r="32" spans="1:7" ht="31" x14ac:dyDescent="0.35">
      <c r="A32" s="66"/>
      <c r="B32" s="404" t="s">
        <v>268</v>
      </c>
      <c r="C32" s="242" t="s">
        <v>269</v>
      </c>
      <c r="D32" s="421" t="s">
        <v>270</v>
      </c>
      <c r="E32" s="66"/>
      <c r="F32" s="66"/>
      <c r="G32" s="66"/>
    </row>
    <row r="33" spans="1:7" ht="140" thickBot="1" x14ac:dyDescent="0.4">
      <c r="A33" s="66"/>
      <c r="B33" s="420"/>
      <c r="C33" s="70" t="s">
        <v>271</v>
      </c>
      <c r="D33" s="423"/>
      <c r="E33" s="66"/>
      <c r="F33" s="66"/>
      <c r="G33" s="66"/>
    </row>
    <row r="34" spans="1:7" ht="15.5" x14ac:dyDescent="0.35">
      <c r="A34" s="66"/>
      <c r="B34" s="398" t="s">
        <v>272</v>
      </c>
      <c r="C34" s="73" t="s">
        <v>32</v>
      </c>
      <c r="D34" s="395" t="s">
        <v>273</v>
      </c>
      <c r="E34" s="66"/>
      <c r="F34" s="66"/>
      <c r="G34" s="66"/>
    </row>
    <row r="35" spans="1:7" ht="31" x14ac:dyDescent="0.35">
      <c r="A35" s="66"/>
      <c r="B35" s="399"/>
      <c r="C35" s="70" t="s">
        <v>274</v>
      </c>
      <c r="D35" s="396"/>
      <c r="E35" s="66"/>
      <c r="F35" s="66"/>
      <c r="G35" s="66"/>
    </row>
    <row r="36" spans="1:7" ht="31.5" thickBot="1" x14ac:dyDescent="0.4">
      <c r="A36" s="66"/>
      <c r="B36" s="400"/>
      <c r="C36" s="67" t="s">
        <v>275</v>
      </c>
      <c r="D36" s="397"/>
      <c r="E36" s="66"/>
      <c r="F36" s="66"/>
      <c r="G36" s="66"/>
    </row>
    <row r="37" spans="1:7" ht="15.75" customHeight="1" x14ac:dyDescent="0.35">
      <c r="A37" s="66"/>
      <c r="B37" s="401" t="s">
        <v>276</v>
      </c>
      <c r="C37" s="73" t="s">
        <v>24</v>
      </c>
      <c r="D37" s="395" t="s">
        <v>277</v>
      </c>
      <c r="E37" s="66"/>
      <c r="F37" s="66"/>
      <c r="G37" s="66"/>
    </row>
    <row r="38" spans="1:7" ht="15.5" x14ac:dyDescent="0.35">
      <c r="A38" s="66"/>
      <c r="B38" s="402"/>
      <c r="C38" s="70" t="s">
        <v>278</v>
      </c>
      <c r="D38" s="396"/>
      <c r="E38" s="66"/>
      <c r="F38" s="66"/>
      <c r="G38" s="66"/>
    </row>
    <row r="39" spans="1:7" ht="15.5" x14ac:dyDescent="0.35">
      <c r="A39" s="66"/>
      <c r="B39" s="402"/>
      <c r="C39" s="70" t="s">
        <v>279</v>
      </c>
      <c r="D39" s="396"/>
      <c r="E39" s="66"/>
      <c r="F39" s="66"/>
      <c r="G39" s="66"/>
    </row>
    <row r="40" spans="1:7" ht="15.5" x14ac:dyDescent="0.35">
      <c r="A40" s="66"/>
      <c r="B40" s="402"/>
      <c r="C40" s="70" t="s">
        <v>280</v>
      </c>
      <c r="D40" s="396"/>
      <c r="E40" s="66"/>
      <c r="F40" s="66"/>
      <c r="G40" s="66"/>
    </row>
    <row r="41" spans="1:7" ht="16" thickBot="1" x14ac:dyDescent="0.4">
      <c r="A41" s="66"/>
      <c r="B41" s="403"/>
      <c r="C41" s="67" t="s">
        <v>281</v>
      </c>
      <c r="D41" s="397"/>
      <c r="E41" s="66"/>
      <c r="F41" s="66"/>
      <c r="G41" s="66"/>
    </row>
    <row r="42" spans="1:7" ht="56.25" customHeight="1" x14ac:dyDescent="0.35">
      <c r="A42" s="66"/>
      <c r="B42" s="398" t="s">
        <v>282</v>
      </c>
      <c r="C42" s="73" t="s">
        <v>283</v>
      </c>
      <c r="D42" s="395" t="s">
        <v>284</v>
      </c>
      <c r="E42" s="66"/>
      <c r="F42" s="66"/>
      <c r="G42" s="66"/>
    </row>
    <row r="43" spans="1:7" ht="31" x14ac:dyDescent="0.35">
      <c r="A43" s="66"/>
      <c r="B43" s="399"/>
      <c r="C43" s="70" t="s">
        <v>285</v>
      </c>
      <c r="D43" s="396"/>
      <c r="E43" s="66"/>
      <c r="F43" s="66"/>
      <c r="G43" s="66"/>
    </row>
    <row r="44" spans="1:7" ht="31" x14ac:dyDescent="0.35">
      <c r="A44" s="66"/>
      <c r="B44" s="399"/>
      <c r="C44" s="70" t="s">
        <v>286</v>
      </c>
      <c r="D44" s="396"/>
      <c r="E44" s="66"/>
      <c r="F44" s="66"/>
      <c r="G44" s="66"/>
    </row>
    <row r="45" spans="1:7" ht="31" x14ac:dyDescent="0.35">
      <c r="A45" s="66"/>
      <c r="B45" s="399"/>
      <c r="C45" s="70" t="s">
        <v>287</v>
      </c>
      <c r="D45" s="396"/>
      <c r="E45" s="66"/>
      <c r="F45" s="66"/>
      <c r="G45" s="66"/>
    </row>
    <row r="46" spans="1:7" ht="46.5" x14ac:dyDescent="0.35">
      <c r="A46" s="66"/>
      <c r="B46" s="399"/>
      <c r="C46" s="70" t="s">
        <v>288</v>
      </c>
      <c r="D46" s="396"/>
      <c r="E46" s="66"/>
      <c r="F46" s="66"/>
      <c r="G46" s="66"/>
    </row>
    <row r="47" spans="1:7" ht="15.75" customHeight="1" x14ac:dyDescent="0.35">
      <c r="A47" s="66"/>
      <c r="B47" s="399"/>
      <c r="C47" s="70" t="s">
        <v>289</v>
      </c>
      <c r="D47" s="396"/>
      <c r="E47" s="66"/>
      <c r="F47" s="66"/>
      <c r="G47" s="66"/>
    </row>
    <row r="48" spans="1:7" ht="31.5" thickBot="1" x14ac:dyDescent="0.4">
      <c r="A48" s="66"/>
      <c r="B48" s="399"/>
      <c r="C48" s="67" t="s">
        <v>290</v>
      </c>
      <c r="D48" s="396"/>
      <c r="E48" s="66"/>
      <c r="F48" s="66"/>
      <c r="G48" s="66"/>
    </row>
    <row r="49" spans="1:7" ht="31.5" customHeight="1" x14ac:dyDescent="0.35">
      <c r="A49" s="66"/>
      <c r="B49" s="399"/>
      <c r="C49" s="73" t="s">
        <v>291</v>
      </c>
      <c r="D49" s="396"/>
      <c r="E49" s="66"/>
      <c r="F49" s="66"/>
      <c r="G49" s="66"/>
    </row>
    <row r="50" spans="1:7" ht="31" x14ac:dyDescent="0.35">
      <c r="A50" s="66"/>
      <c r="B50" s="399"/>
      <c r="C50" s="69" t="s">
        <v>292</v>
      </c>
      <c r="D50" s="396"/>
      <c r="E50" s="66"/>
      <c r="F50" s="66"/>
      <c r="G50" s="66"/>
    </row>
    <row r="51" spans="1:7" ht="15.75" customHeight="1" x14ac:dyDescent="0.35">
      <c r="A51" s="66"/>
      <c r="B51" s="399"/>
      <c r="C51" s="69" t="s">
        <v>293</v>
      </c>
      <c r="D51" s="396"/>
      <c r="E51" s="66"/>
      <c r="F51" s="66"/>
      <c r="G51" s="66"/>
    </row>
    <row r="52" spans="1:7" ht="15.75" customHeight="1" x14ac:dyDescent="0.35">
      <c r="A52" s="66"/>
      <c r="B52" s="399"/>
      <c r="C52" s="70" t="s">
        <v>294</v>
      </c>
      <c r="D52" s="396"/>
      <c r="E52" s="66"/>
      <c r="F52" s="66"/>
      <c r="G52" s="66"/>
    </row>
    <row r="53" spans="1:7" ht="15.75" customHeight="1" x14ac:dyDescent="0.35">
      <c r="A53" s="66"/>
      <c r="B53" s="399"/>
      <c r="C53" s="70" t="s">
        <v>295</v>
      </c>
      <c r="D53" s="396"/>
      <c r="E53" s="66"/>
      <c r="F53" s="66"/>
      <c r="G53" s="66"/>
    </row>
    <row r="54" spans="1:7" ht="15.75" customHeight="1" x14ac:dyDescent="0.35">
      <c r="A54" s="66"/>
      <c r="B54" s="399"/>
      <c r="C54" s="70" t="s">
        <v>296</v>
      </c>
      <c r="D54" s="396"/>
      <c r="E54" s="66"/>
      <c r="F54" s="66"/>
      <c r="G54" s="66"/>
    </row>
    <row r="55" spans="1:7" ht="15.75" customHeight="1" x14ac:dyDescent="0.35">
      <c r="A55" s="66"/>
      <c r="B55" s="399"/>
      <c r="C55" s="69" t="s">
        <v>297</v>
      </c>
      <c r="D55" s="396"/>
      <c r="E55" s="66"/>
      <c r="F55" s="66"/>
      <c r="G55" s="66"/>
    </row>
    <row r="56" spans="1:7" ht="15.75" customHeight="1" x14ac:dyDescent="0.35">
      <c r="A56" s="66"/>
      <c r="B56" s="399"/>
      <c r="C56" s="69" t="s">
        <v>238</v>
      </c>
      <c r="D56" s="396"/>
      <c r="E56" s="66"/>
      <c r="F56" s="66"/>
      <c r="G56" s="66"/>
    </row>
    <row r="57" spans="1:7" ht="31" x14ac:dyDescent="0.35">
      <c r="A57" s="66"/>
      <c r="B57" s="399"/>
      <c r="C57" s="70" t="s">
        <v>298</v>
      </c>
      <c r="D57" s="396"/>
      <c r="E57" s="66"/>
      <c r="F57" s="66"/>
      <c r="G57" s="66"/>
    </row>
    <row r="58" spans="1:7" ht="15.75" customHeight="1" x14ac:dyDescent="0.35">
      <c r="A58" s="66"/>
      <c r="B58" s="399"/>
      <c r="C58" s="69" t="s">
        <v>20</v>
      </c>
      <c r="D58" s="396"/>
      <c r="E58" s="66"/>
      <c r="F58" s="66"/>
      <c r="G58" s="66"/>
    </row>
    <row r="59" spans="1:7" ht="15.75" customHeight="1" x14ac:dyDescent="0.35">
      <c r="A59" s="66"/>
      <c r="B59" s="399"/>
      <c r="C59" s="69" t="s">
        <v>22</v>
      </c>
      <c r="D59" s="396"/>
      <c r="E59" s="66"/>
      <c r="F59" s="66"/>
      <c r="G59" s="66"/>
    </row>
    <row r="60" spans="1:7" ht="15.75" customHeight="1" x14ac:dyDescent="0.35">
      <c r="A60" s="66"/>
      <c r="B60" s="399"/>
      <c r="C60" s="69" t="s">
        <v>24</v>
      </c>
      <c r="D60" s="396"/>
      <c r="E60" s="66"/>
      <c r="F60" s="66"/>
      <c r="G60" s="66"/>
    </row>
    <row r="61" spans="1:7" ht="15.75" customHeight="1" x14ac:dyDescent="0.35">
      <c r="A61" s="66"/>
      <c r="B61" s="399"/>
      <c r="C61" s="69" t="s">
        <v>26</v>
      </c>
      <c r="D61" s="396"/>
      <c r="E61" s="66"/>
      <c r="F61" s="66"/>
      <c r="G61" s="66"/>
    </row>
    <row r="62" spans="1:7" ht="31" x14ac:dyDescent="0.35">
      <c r="A62" s="66"/>
      <c r="B62" s="399"/>
      <c r="C62" s="70" t="s">
        <v>299</v>
      </c>
      <c r="D62" s="396"/>
      <c r="E62" s="66"/>
      <c r="F62" s="66"/>
      <c r="G62" s="66"/>
    </row>
    <row r="63" spans="1:7" ht="31" x14ac:dyDescent="0.35">
      <c r="A63" s="66"/>
      <c r="B63" s="399"/>
      <c r="C63" s="70" t="s">
        <v>300</v>
      </c>
      <c r="D63" s="396"/>
      <c r="E63" s="66"/>
      <c r="F63" s="66"/>
      <c r="G63" s="66"/>
    </row>
    <row r="64" spans="1:7" ht="15.75" customHeight="1" x14ac:dyDescent="0.35">
      <c r="A64" s="66"/>
      <c r="B64" s="399"/>
      <c r="C64" s="70" t="s">
        <v>301</v>
      </c>
      <c r="D64" s="396"/>
      <c r="E64" s="66"/>
      <c r="F64" s="66"/>
      <c r="G64" s="66"/>
    </row>
    <row r="65" spans="1:7" ht="15.75" customHeight="1" x14ac:dyDescent="0.35">
      <c r="A65" s="66"/>
      <c r="B65" s="399"/>
      <c r="C65" s="70" t="s">
        <v>302</v>
      </c>
      <c r="D65" s="396"/>
      <c r="E65" s="66"/>
      <c r="F65" s="66"/>
      <c r="G65" s="66"/>
    </row>
    <row r="66" spans="1:7" ht="31" x14ac:dyDescent="0.35">
      <c r="A66" s="66"/>
      <c r="B66" s="399"/>
      <c r="C66" s="70" t="s">
        <v>303</v>
      </c>
      <c r="D66" s="396"/>
      <c r="E66" s="66"/>
      <c r="F66" s="66"/>
      <c r="G66" s="66"/>
    </row>
    <row r="67" spans="1:7" ht="31" x14ac:dyDescent="0.35">
      <c r="A67" s="66"/>
      <c r="B67" s="399"/>
      <c r="C67" s="70" t="s">
        <v>304</v>
      </c>
      <c r="D67" s="396"/>
      <c r="E67" s="66"/>
      <c r="F67" s="66"/>
      <c r="G67" s="66"/>
    </row>
    <row r="68" spans="1:7" ht="15.75" customHeight="1" x14ac:dyDescent="0.35">
      <c r="A68" s="66"/>
      <c r="B68" s="399"/>
      <c r="C68" s="70" t="s">
        <v>305</v>
      </c>
      <c r="D68" s="396"/>
      <c r="E68" s="66"/>
      <c r="F68" s="66"/>
      <c r="G68" s="66"/>
    </row>
    <row r="69" spans="1:7" ht="15.75" customHeight="1" x14ac:dyDescent="0.35">
      <c r="A69" s="66"/>
      <c r="B69" s="399"/>
      <c r="C69" s="70" t="s">
        <v>306</v>
      </c>
      <c r="D69" s="396"/>
      <c r="E69" s="66"/>
      <c r="F69" s="66"/>
      <c r="G69" s="66"/>
    </row>
    <row r="70" spans="1:7" ht="15.75" customHeight="1" x14ac:dyDescent="0.35">
      <c r="A70" s="66"/>
      <c r="B70" s="399"/>
      <c r="C70" s="70" t="s">
        <v>307</v>
      </c>
      <c r="D70" s="396"/>
      <c r="E70" s="66"/>
      <c r="F70" s="66"/>
      <c r="G70" s="66"/>
    </row>
    <row r="71" spans="1:7" ht="15.75" customHeight="1" x14ac:dyDescent="0.35">
      <c r="A71" s="66"/>
      <c r="B71" s="399"/>
      <c r="C71" s="70" t="s">
        <v>308</v>
      </c>
      <c r="D71" s="396"/>
      <c r="E71" s="66"/>
      <c r="F71" s="66"/>
      <c r="G71" s="66"/>
    </row>
    <row r="72" spans="1:7" ht="15.75" customHeight="1" x14ac:dyDescent="0.35">
      <c r="A72" s="66"/>
      <c r="B72" s="399"/>
      <c r="C72" s="70" t="s">
        <v>309</v>
      </c>
      <c r="D72" s="396"/>
      <c r="E72" s="66"/>
      <c r="F72" s="66"/>
      <c r="G72" s="66"/>
    </row>
    <row r="73" spans="1:7" ht="15.75" customHeight="1" x14ac:dyDescent="0.35">
      <c r="A73" s="66"/>
      <c r="B73" s="399"/>
      <c r="C73" s="70" t="s">
        <v>310</v>
      </c>
      <c r="D73" s="396"/>
      <c r="E73" s="66"/>
      <c r="F73" s="66"/>
      <c r="G73" s="66"/>
    </row>
    <row r="74" spans="1:7" ht="15.75" customHeight="1" x14ac:dyDescent="0.35">
      <c r="A74" s="66"/>
      <c r="B74" s="399"/>
      <c r="C74" s="70" t="s">
        <v>311</v>
      </c>
      <c r="D74" s="396"/>
      <c r="E74" s="66"/>
      <c r="F74" s="66"/>
      <c r="G74" s="66"/>
    </row>
    <row r="75" spans="1:7" ht="31" x14ac:dyDescent="0.35">
      <c r="A75" s="66"/>
      <c r="B75" s="399"/>
      <c r="C75" s="70" t="s">
        <v>312</v>
      </c>
      <c r="D75" s="396"/>
      <c r="E75" s="66"/>
      <c r="F75" s="66"/>
      <c r="G75" s="66"/>
    </row>
    <row r="76" spans="1:7" ht="15.5" x14ac:dyDescent="0.35">
      <c r="A76" s="66"/>
      <c r="B76" s="399"/>
      <c r="C76" s="70" t="s">
        <v>313</v>
      </c>
      <c r="D76" s="396"/>
      <c r="E76" s="66"/>
      <c r="F76" s="66"/>
      <c r="G76" s="66"/>
    </row>
    <row r="77" spans="1:7" ht="15.75" customHeight="1" x14ac:dyDescent="0.35">
      <c r="A77" s="66"/>
      <c r="B77" s="399"/>
      <c r="C77" s="70" t="s">
        <v>314</v>
      </c>
      <c r="D77" s="396"/>
      <c r="E77" s="66"/>
      <c r="F77" s="66"/>
      <c r="G77" s="66"/>
    </row>
    <row r="78" spans="1:7" ht="31" x14ac:dyDescent="0.35">
      <c r="A78" s="66"/>
      <c r="B78" s="399"/>
      <c r="C78" s="70" t="s">
        <v>315</v>
      </c>
      <c r="D78" s="396"/>
      <c r="E78" s="66"/>
      <c r="F78" s="66"/>
      <c r="G78" s="66"/>
    </row>
    <row r="79" spans="1:7" ht="31" x14ac:dyDescent="0.35">
      <c r="A79" s="66"/>
      <c r="B79" s="399"/>
      <c r="C79" s="70" t="s">
        <v>316</v>
      </c>
      <c r="D79" s="396"/>
      <c r="E79" s="66"/>
      <c r="F79" s="66"/>
      <c r="G79" s="66"/>
    </row>
    <row r="80" spans="1:7" ht="31" x14ac:dyDescent="0.35">
      <c r="A80" s="66"/>
      <c r="B80" s="399"/>
      <c r="C80" s="70" t="s">
        <v>317</v>
      </c>
      <c r="D80" s="396"/>
      <c r="E80" s="66"/>
      <c r="F80" s="66"/>
      <c r="G80" s="66"/>
    </row>
    <row r="81" spans="1:7" ht="15.75" customHeight="1" x14ac:dyDescent="0.35">
      <c r="A81" s="66"/>
      <c r="B81" s="399"/>
      <c r="C81" s="69" t="s">
        <v>28</v>
      </c>
      <c r="D81" s="396"/>
      <c r="E81" s="66"/>
      <c r="F81" s="66"/>
      <c r="G81" s="66"/>
    </row>
    <row r="82" spans="1:7" ht="15.75" customHeight="1" x14ac:dyDescent="0.35">
      <c r="A82" s="66"/>
      <c r="B82" s="399"/>
      <c r="C82" s="70" t="s">
        <v>318</v>
      </c>
      <c r="D82" s="396"/>
      <c r="E82" s="66"/>
      <c r="F82" s="66"/>
      <c r="G82" s="66"/>
    </row>
    <row r="83" spans="1:7" ht="15.75" customHeight="1" x14ac:dyDescent="0.35">
      <c r="A83" s="66"/>
      <c r="B83" s="399"/>
      <c r="C83" s="70" t="s">
        <v>319</v>
      </c>
      <c r="D83" s="396"/>
      <c r="E83" s="66"/>
      <c r="F83" s="66"/>
      <c r="G83" s="66"/>
    </row>
    <row r="84" spans="1:7" ht="31" x14ac:dyDescent="0.35">
      <c r="A84" s="66"/>
      <c r="B84" s="399"/>
      <c r="C84" s="69" t="s">
        <v>30</v>
      </c>
      <c r="D84" s="396"/>
      <c r="E84" s="66"/>
      <c r="F84" s="66"/>
      <c r="G84" s="66"/>
    </row>
    <row r="85" spans="1:7" ht="31" x14ac:dyDescent="0.35">
      <c r="A85" s="66"/>
      <c r="B85" s="399"/>
      <c r="C85" s="70" t="s">
        <v>320</v>
      </c>
      <c r="D85" s="396"/>
      <c r="E85" s="66"/>
      <c r="F85" s="66"/>
      <c r="G85" s="66"/>
    </row>
    <row r="86" spans="1:7" ht="31" x14ac:dyDescent="0.35">
      <c r="A86" s="66"/>
      <c r="B86" s="399"/>
      <c r="C86" s="70" t="s">
        <v>321</v>
      </c>
      <c r="D86" s="396"/>
      <c r="E86" s="66"/>
      <c r="F86" s="66"/>
      <c r="G86" s="66"/>
    </row>
    <row r="87" spans="1:7" ht="15.75" customHeight="1" x14ac:dyDescent="0.35">
      <c r="A87" s="66"/>
      <c r="B87" s="399"/>
      <c r="C87" s="70" t="s">
        <v>322</v>
      </c>
      <c r="D87" s="396"/>
      <c r="E87" s="66"/>
      <c r="F87" s="66"/>
      <c r="G87" s="66"/>
    </row>
    <row r="88" spans="1:7" ht="31" x14ac:dyDescent="0.35">
      <c r="A88" s="66"/>
      <c r="B88" s="399"/>
      <c r="C88" s="69" t="s">
        <v>34</v>
      </c>
      <c r="D88" s="396"/>
      <c r="E88" s="66"/>
      <c r="F88" s="66"/>
      <c r="G88" s="66"/>
    </row>
    <row r="89" spans="1:7" ht="31" x14ac:dyDescent="0.35">
      <c r="A89" s="66"/>
      <c r="B89" s="399"/>
      <c r="C89" s="70" t="s">
        <v>323</v>
      </c>
      <c r="D89" s="396"/>
      <c r="E89" s="66"/>
      <c r="F89" s="66"/>
      <c r="G89" s="66"/>
    </row>
    <row r="90" spans="1:7" ht="15.75" customHeight="1" x14ac:dyDescent="0.35">
      <c r="A90" s="66"/>
      <c r="B90" s="399"/>
      <c r="C90" s="70" t="s">
        <v>324</v>
      </c>
      <c r="D90" s="396"/>
      <c r="E90" s="66"/>
      <c r="F90" s="66"/>
      <c r="G90" s="66"/>
    </row>
    <row r="91" spans="1:7" ht="31" x14ac:dyDescent="0.35">
      <c r="A91" s="66"/>
      <c r="B91" s="399"/>
      <c r="C91" s="70" t="s">
        <v>325</v>
      </c>
      <c r="D91" s="396"/>
      <c r="E91" s="66"/>
      <c r="F91" s="66"/>
      <c r="G91" s="66"/>
    </row>
    <row r="92" spans="1:7" ht="31" x14ac:dyDescent="0.35">
      <c r="A92" s="66"/>
      <c r="B92" s="399"/>
      <c r="C92" s="70" t="s">
        <v>326</v>
      </c>
      <c r="D92" s="396"/>
      <c r="E92" s="66"/>
      <c r="F92" s="66"/>
      <c r="G92" s="66"/>
    </row>
    <row r="93" spans="1:7" ht="15.75" customHeight="1" x14ac:dyDescent="0.35">
      <c r="A93" s="66"/>
      <c r="B93" s="399"/>
      <c r="C93" s="70" t="s">
        <v>327</v>
      </c>
      <c r="D93" s="396"/>
      <c r="E93" s="66"/>
      <c r="F93" s="66"/>
      <c r="G93" s="66"/>
    </row>
    <row r="94" spans="1:7" ht="31" x14ac:dyDescent="0.35">
      <c r="A94" s="66"/>
      <c r="B94" s="399"/>
      <c r="C94" s="70" t="s">
        <v>328</v>
      </c>
      <c r="D94" s="396"/>
      <c r="E94" s="66"/>
      <c r="F94" s="66"/>
      <c r="G94" s="66"/>
    </row>
    <row r="95" spans="1:7" ht="15.75" customHeight="1" x14ac:dyDescent="0.35">
      <c r="A95" s="66"/>
      <c r="B95" s="399"/>
      <c r="C95" s="70" t="s">
        <v>329</v>
      </c>
      <c r="D95" s="396"/>
      <c r="E95" s="66"/>
      <c r="F95" s="66"/>
      <c r="G95" s="66"/>
    </row>
    <row r="96" spans="1:7" ht="31" x14ac:dyDescent="0.35">
      <c r="A96" s="66"/>
      <c r="B96" s="399"/>
      <c r="C96" s="70" t="s">
        <v>330</v>
      </c>
      <c r="D96" s="396"/>
      <c r="E96" s="66"/>
      <c r="F96" s="66"/>
      <c r="G96" s="66"/>
    </row>
    <row r="97" spans="1:7" ht="31" x14ac:dyDescent="0.35">
      <c r="A97" s="66"/>
      <c r="B97" s="399"/>
      <c r="C97" s="70" t="s">
        <v>331</v>
      </c>
      <c r="D97" s="396"/>
      <c r="E97" s="66"/>
      <c r="F97" s="66"/>
      <c r="G97" s="66"/>
    </row>
    <row r="98" spans="1:7" ht="31" x14ac:dyDescent="0.35">
      <c r="A98" s="66"/>
      <c r="B98" s="399"/>
      <c r="C98" s="70" t="s">
        <v>330</v>
      </c>
      <c r="D98" s="396"/>
      <c r="E98" s="66"/>
      <c r="F98" s="66"/>
      <c r="G98" s="66"/>
    </row>
    <row r="99" spans="1:7" ht="77.5" x14ac:dyDescent="0.35">
      <c r="A99" s="66"/>
      <c r="B99" s="399"/>
      <c r="C99" s="75" t="s">
        <v>332</v>
      </c>
      <c r="D99" s="396"/>
      <c r="E99" s="66"/>
      <c r="F99" s="66"/>
      <c r="G99" s="66"/>
    </row>
    <row r="100" spans="1:7" ht="62" x14ac:dyDescent="0.35">
      <c r="A100" s="66"/>
      <c r="B100" s="399"/>
      <c r="C100" s="75" t="s">
        <v>333</v>
      </c>
      <c r="D100" s="396"/>
      <c r="E100" s="66"/>
      <c r="F100" s="66"/>
      <c r="G100" s="66"/>
    </row>
    <row r="101" spans="1:7" ht="62" x14ac:dyDescent="0.35">
      <c r="A101" s="66"/>
      <c r="B101" s="399"/>
      <c r="C101" s="70" t="s">
        <v>334</v>
      </c>
      <c r="D101" s="396"/>
      <c r="E101" s="66"/>
      <c r="F101" s="66"/>
      <c r="G101" s="66"/>
    </row>
    <row r="102" spans="1:7" ht="46.5" x14ac:dyDescent="0.35">
      <c r="A102" s="66"/>
      <c r="B102" s="399"/>
      <c r="C102" s="70" t="s">
        <v>335</v>
      </c>
      <c r="D102" s="396"/>
      <c r="E102" s="66"/>
      <c r="F102" s="66"/>
      <c r="G102" s="66"/>
    </row>
    <row r="103" spans="1:7" ht="31" x14ac:dyDescent="0.35">
      <c r="A103" s="66"/>
      <c r="B103" s="399"/>
      <c r="C103" s="70" t="s">
        <v>336</v>
      </c>
      <c r="D103" s="396"/>
      <c r="E103" s="66"/>
      <c r="F103" s="66"/>
      <c r="G103" s="66"/>
    </row>
    <row r="104" spans="1:7" ht="15.75" customHeight="1" x14ac:dyDescent="0.35">
      <c r="A104" s="66"/>
      <c r="B104" s="399"/>
      <c r="C104" s="70" t="s">
        <v>337</v>
      </c>
      <c r="D104" s="396"/>
      <c r="E104" s="66"/>
      <c r="F104" s="66"/>
      <c r="G104" s="66"/>
    </row>
    <row r="105" spans="1:7" ht="31.5" thickBot="1" x14ac:dyDescent="0.4">
      <c r="A105" s="66"/>
      <c r="B105" s="399"/>
      <c r="C105" s="67" t="s">
        <v>338</v>
      </c>
      <c r="D105" s="396"/>
      <c r="E105" s="66"/>
      <c r="F105" s="66"/>
      <c r="G105" s="66"/>
    </row>
    <row r="106" spans="1:7" ht="15.75" customHeight="1" x14ac:dyDescent="0.35">
      <c r="A106" s="66"/>
      <c r="B106" s="399"/>
      <c r="C106" s="73" t="s">
        <v>339</v>
      </c>
      <c r="D106" s="396"/>
      <c r="E106" s="66"/>
      <c r="F106" s="66"/>
      <c r="G106" s="66"/>
    </row>
    <row r="107" spans="1:7" ht="15.75" customHeight="1" x14ac:dyDescent="0.35">
      <c r="A107" s="66"/>
      <c r="B107" s="399"/>
      <c r="C107" s="70" t="s">
        <v>340</v>
      </c>
      <c r="D107" s="396"/>
      <c r="E107" s="66"/>
      <c r="F107" s="66"/>
      <c r="G107" s="66"/>
    </row>
    <row r="108" spans="1:7" ht="15.75" customHeight="1" x14ac:dyDescent="0.35">
      <c r="A108" s="66"/>
      <c r="B108" s="399"/>
      <c r="C108" s="70" t="s">
        <v>341</v>
      </c>
      <c r="D108" s="396"/>
      <c r="E108" s="66"/>
      <c r="F108" s="66"/>
      <c r="G108" s="66"/>
    </row>
    <row r="109" spans="1:7" ht="15.75" customHeight="1" x14ac:dyDescent="0.35">
      <c r="A109" s="66"/>
      <c r="B109" s="399"/>
      <c r="C109" s="69" t="s">
        <v>20</v>
      </c>
      <c r="D109" s="396"/>
      <c r="E109" s="66"/>
      <c r="F109" s="66"/>
      <c r="G109" s="66"/>
    </row>
    <row r="110" spans="1:7" ht="15.75" customHeight="1" x14ac:dyDescent="0.35">
      <c r="A110" s="66"/>
      <c r="B110" s="399"/>
      <c r="C110" s="69" t="s">
        <v>26</v>
      </c>
      <c r="D110" s="396"/>
      <c r="E110" s="66"/>
      <c r="F110" s="66"/>
      <c r="G110" s="66"/>
    </row>
    <row r="111" spans="1:7" ht="31" x14ac:dyDescent="0.35">
      <c r="A111" s="66"/>
      <c r="B111" s="399"/>
      <c r="C111" s="70" t="s">
        <v>299</v>
      </c>
      <c r="D111" s="396"/>
      <c r="E111" s="66"/>
      <c r="F111" s="66"/>
      <c r="G111" s="66"/>
    </row>
    <row r="112" spans="1:7" ht="15.75" customHeight="1" x14ac:dyDescent="0.35">
      <c r="A112" s="66"/>
      <c r="B112" s="399"/>
      <c r="C112" s="70" t="s">
        <v>305</v>
      </c>
      <c r="D112" s="396"/>
      <c r="E112" s="66"/>
      <c r="F112" s="66"/>
      <c r="G112" s="66"/>
    </row>
    <row r="113" spans="1:7" ht="15.75" customHeight="1" x14ac:dyDescent="0.35">
      <c r="A113" s="66"/>
      <c r="B113" s="399"/>
      <c r="C113" s="70" t="s">
        <v>311</v>
      </c>
      <c r="D113" s="396"/>
      <c r="E113" s="66"/>
      <c r="F113" s="66"/>
      <c r="G113" s="66"/>
    </row>
    <row r="114" spans="1:7" ht="31" x14ac:dyDescent="0.35">
      <c r="A114" s="66"/>
      <c r="B114" s="399"/>
      <c r="C114" s="70" t="s">
        <v>316</v>
      </c>
      <c r="D114" s="396"/>
      <c r="E114" s="66"/>
      <c r="F114" s="66"/>
      <c r="G114" s="66"/>
    </row>
    <row r="115" spans="1:7" ht="15.75" customHeight="1" x14ac:dyDescent="0.35">
      <c r="A115" s="66"/>
      <c r="B115" s="399"/>
      <c r="C115" s="69" t="s">
        <v>28</v>
      </c>
      <c r="D115" s="396"/>
      <c r="E115" s="66"/>
      <c r="F115" s="66"/>
      <c r="G115" s="66"/>
    </row>
    <row r="116" spans="1:7" ht="15.75" customHeight="1" x14ac:dyDescent="0.35">
      <c r="A116" s="66"/>
      <c r="B116" s="399"/>
      <c r="C116" s="70" t="s">
        <v>318</v>
      </c>
      <c r="D116" s="396"/>
      <c r="E116" s="66"/>
      <c r="F116" s="66"/>
      <c r="G116" s="66"/>
    </row>
    <row r="117" spans="1:7" ht="15.75" customHeight="1" x14ac:dyDescent="0.35">
      <c r="A117" s="66"/>
      <c r="B117" s="399"/>
      <c r="C117" s="70" t="s">
        <v>319</v>
      </c>
      <c r="D117" s="396"/>
      <c r="E117" s="66"/>
      <c r="F117" s="66"/>
      <c r="G117" s="66"/>
    </row>
    <row r="118" spans="1:7" ht="31" x14ac:dyDescent="0.35">
      <c r="A118" s="66"/>
      <c r="B118" s="399"/>
      <c r="C118" s="69" t="s">
        <v>30</v>
      </c>
      <c r="D118" s="396"/>
      <c r="E118" s="66"/>
      <c r="F118" s="66"/>
      <c r="G118" s="66"/>
    </row>
    <row r="119" spans="1:7" ht="31" x14ac:dyDescent="0.35">
      <c r="A119" s="66"/>
      <c r="B119" s="399"/>
      <c r="C119" s="69" t="s">
        <v>34</v>
      </c>
      <c r="D119" s="396"/>
      <c r="E119" s="66"/>
      <c r="F119" s="66"/>
      <c r="G119" s="66"/>
    </row>
    <row r="120" spans="1:7" ht="15.75" customHeight="1" x14ac:dyDescent="0.35">
      <c r="A120" s="66"/>
      <c r="B120" s="399"/>
      <c r="C120" s="71" t="s">
        <v>342</v>
      </c>
      <c r="D120" s="396"/>
      <c r="E120" s="66"/>
      <c r="F120" s="66"/>
      <c r="G120" s="66"/>
    </row>
    <row r="121" spans="1:7" ht="31" x14ac:dyDescent="0.35">
      <c r="A121" s="66"/>
      <c r="B121" s="399"/>
      <c r="C121" s="70" t="s">
        <v>343</v>
      </c>
      <c r="D121" s="396"/>
      <c r="E121" s="66"/>
      <c r="F121" s="66"/>
      <c r="G121" s="66"/>
    </row>
    <row r="122" spans="1:7" ht="16.5" customHeight="1" thickBot="1" x14ac:dyDescent="0.4">
      <c r="A122" s="66"/>
      <c r="B122" s="400"/>
      <c r="C122" s="67" t="s">
        <v>289</v>
      </c>
      <c r="D122" s="397"/>
      <c r="E122" s="66"/>
      <c r="F122" s="66"/>
      <c r="G122" s="66"/>
    </row>
    <row r="123" spans="1:7" ht="56" thickBot="1" x14ac:dyDescent="0.4">
      <c r="A123" s="66"/>
      <c r="B123" s="241" t="s">
        <v>344</v>
      </c>
      <c r="C123" s="76" t="s">
        <v>345</v>
      </c>
      <c r="D123" s="68" t="s">
        <v>346</v>
      </c>
      <c r="E123" s="66"/>
      <c r="F123" s="66"/>
      <c r="G123" s="66"/>
    </row>
    <row r="124" spans="1:7" x14ac:dyDescent="0.35">
      <c r="B124" s="49"/>
      <c r="C124" s="49"/>
    </row>
  </sheetData>
  <mergeCells count="27">
    <mergeCell ref="B32:B33"/>
    <mergeCell ref="D32:D33"/>
    <mergeCell ref="B26:B27"/>
    <mergeCell ref="D26:D27"/>
    <mergeCell ref="B28:B29"/>
    <mergeCell ref="D28:D29"/>
    <mergeCell ref="B30:B31"/>
    <mergeCell ref="D30:D31"/>
    <mergeCell ref="B20:B21"/>
    <mergeCell ref="D20:D21"/>
    <mergeCell ref="B22:B23"/>
    <mergeCell ref="D22:D23"/>
    <mergeCell ref="B24:B25"/>
    <mergeCell ref="D24:D25"/>
    <mergeCell ref="B18:B19"/>
    <mergeCell ref="D18:D19"/>
    <mergeCell ref="B2:B9"/>
    <mergeCell ref="C2:D5"/>
    <mergeCell ref="C6:D9"/>
    <mergeCell ref="B12:B17"/>
    <mergeCell ref="D12:D17"/>
    <mergeCell ref="D34:D36"/>
    <mergeCell ref="B42:B122"/>
    <mergeCell ref="D42:D122"/>
    <mergeCell ref="B37:B41"/>
    <mergeCell ref="D37:D41"/>
    <mergeCell ref="B34:B3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77"/>
  <sheetViews>
    <sheetView topLeftCell="F1" zoomScale="90" zoomScaleNormal="90" workbookViewId="0">
      <selection activeCell="I14" sqref="I14:I15"/>
    </sheetView>
  </sheetViews>
  <sheetFormatPr baseColWidth="10" defaultColWidth="11.453125" defaultRowHeight="14.5" x14ac:dyDescent="0.35"/>
  <cols>
    <col min="1" max="1" width="6.7265625" customWidth="1"/>
    <col min="2" max="2" width="18" customWidth="1"/>
    <col min="3" max="3" width="29.453125" customWidth="1"/>
    <col min="4" max="4" width="25.26953125" style="52" customWidth="1"/>
    <col min="5" max="5" width="49.26953125" style="52" customWidth="1"/>
    <col min="6" max="6" width="13.453125" style="52" customWidth="1"/>
    <col min="7" max="7" width="23.81640625" style="52" customWidth="1"/>
    <col min="8" max="8" width="24" style="52" customWidth="1"/>
    <col min="9" max="9" width="76.453125" style="52" customWidth="1"/>
    <col min="10" max="10" width="33" style="52" hidden="1" customWidth="1"/>
    <col min="11" max="11" width="65" customWidth="1"/>
    <col min="12" max="12" width="32.1796875" customWidth="1"/>
    <col min="13" max="13" width="44.453125" hidden="1" customWidth="1"/>
    <col min="14" max="18" width="0" hidden="1" customWidth="1"/>
    <col min="19" max="19" width="11.54296875" style="51" hidden="1" customWidth="1"/>
  </cols>
  <sheetData>
    <row r="1" spans="2:22" ht="15" thickBot="1" x14ac:dyDescent="0.4">
      <c r="B1" s="1"/>
      <c r="C1" s="1"/>
      <c r="D1" s="107"/>
      <c r="F1" s="51"/>
      <c r="G1" s="107"/>
      <c r="H1" s="51"/>
      <c r="L1" s="51"/>
    </row>
    <row r="2" spans="2:22" ht="15" thickBot="1" x14ac:dyDescent="0.4">
      <c r="B2" s="426" t="s">
        <v>1</v>
      </c>
      <c r="C2" s="426"/>
      <c r="D2" s="427" t="s">
        <v>347</v>
      </c>
      <c r="E2" s="427"/>
      <c r="F2" s="427"/>
      <c r="G2" s="427"/>
      <c r="H2" s="427"/>
      <c r="I2" s="427"/>
      <c r="J2" s="427"/>
      <c r="K2" s="427"/>
      <c r="L2" s="428"/>
      <c r="M2" s="428"/>
    </row>
    <row r="3" spans="2:22" ht="15" thickBot="1" x14ac:dyDescent="0.4">
      <c r="B3" s="426"/>
      <c r="C3" s="426"/>
      <c r="D3" s="427"/>
      <c r="E3" s="427"/>
      <c r="F3" s="427"/>
      <c r="G3" s="427"/>
      <c r="H3" s="427"/>
      <c r="I3" s="427"/>
      <c r="J3" s="427"/>
      <c r="K3" s="427"/>
      <c r="L3" s="428"/>
      <c r="M3" s="428"/>
    </row>
    <row r="4" spans="2:22" ht="15" thickBot="1" x14ac:dyDescent="0.4">
      <c r="B4" s="426"/>
      <c r="C4" s="426"/>
      <c r="D4" s="427"/>
      <c r="E4" s="427"/>
      <c r="F4" s="427"/>
      <c r="G4" s="427"/>
      <c r="H4" s="427"/>
      <c r="I4" s="427"/>
      <c r="J4" s="427"/>
      <c r="K4" s="427"/>
      <c r="L4" s="428"/>
      <c r="M4" s="428"/>
    </row>
    <row r="5" spans="2:22" ht="15" thickBot="1" x14ac:dyDescent="0.4">
      <c r="B5" s="426"/>
      <c r="C5" s="426"/>
      <c r="D5" s="427"/>
      <c r="E5" s="427"/>
      <c r="F5" s="427"/>
      <c r="G5" s="427"/>
      <c r="H5" s="427"/>
      <c r="I5" s="427"/>
      <c r="J5" s="427"/>
      <c r="K5" s="427"/>
      <c r="L5" s="428"/>
      <c r="M5" s="428"/>
    </row>
    <row r="6" spans="2:22" ht="15" thickBot="1" x14ac:dyDescent="0.4">
      <c r="B6" s="426"/>
      <c r="C6" s="426"/>
      <c r="D6" s="429" t="str">
        <f>PORTADA!D10</f>
        <v>Jurisdicción Especial para la Paz - JEP</v>
      </c>
      <c r="E6" s="429"/>
      <c r="F6" s="429"/>
      <c r="G6" s="429"/>
      <c r="H6" s="429"/>
      <c r="I6" s="429"/>
      <c r="J6" s="429"/>
      <c r="K6" s="429"/>
      <c r="L6" s="428"/>
      <c r="M6" s="428"/>
    </row>
    <row r="7" spans="2:22" ht="15" thickBot="1" x14ac:dyDescent="0.4">
      <c r="B7" s="426"/>
      <c r="C7" s="426"/>
      <c r="D7" s="429"/>
      <c r="E7" s="429"/>
      <c r="F7" s="429"/>
      <c r="G7" s="429"/>
      <c r="H7" s="429"/>
      <c r="I7" s="429"/>
      <c r="J7" s="429"/>
      <c r="K7" s="429"/>
      <c r="L7" s="428"/>
      <c r="M7" s="428"/>
    </row>
    <row r="8" spans="2:22" ht="15" thickBot="1" x14ac:dyDescent="0.4">
      <c r="B8" s="426"/>
      <c r="C8" s="426"/>
      <c r="D8" s="429"/>
      <c r="E8" s="429"/>
      <c r="F8" s="429"/>
      <c r="G8" s="429"/>
      <c r="H8" s="429"/>
      <c r="I8" s="429"/>
      <c r="J8" s="429"/>
      <c r="K8" s="429"/>
      <c r="L8" s="428"/>
      <c r="M8" s="428"/>
    </row>
    <row r="9" spans="2:22" ht="15" thickBot="1" x14ac:dyDescent="0.4">
      <c r="B9" s="426"/>
      <c r="C9" s="426"/>
      <c r="D9" s="429"/>
      <c r="E9" s="429"/>
      <c r="F9" s="429"/>
      <c r="G9" s="429"/>
      <c r="H9" s="429"/>
      <c r="I9" s="429"/>
      <c r="J9" s="429"/>
      <c r="K9" s="429"/>
      <c r="L9" s="428"/>
      <c r="M9" s="428"/>
    </row>
    <row r="10" spans="2:22" x14ac:dyDescent="0.35">
      <c r="B10" s="1"/>
      <c r="C10" s="1"/>
      <c r="D10" s="107"/>
      <c r="F10" s="51"/>
      <c r="G10" s="107"/>
      <c r="H10" s="51"/>
      <c r="L10" s="51"/>
      <c r="S10" s="51" t="s">
        <v>348</v>
      </c>
    </row>
    <row r="11" spans="2:22" s="50" customFormat="1" ht="37" x14ac:dyDescent="0.45">
      <c r="B11" s="77" t="s">
        <v>349</v>
      </c>
      <c r="C11" s="77" t="s">
        <v>350</v>
      </c>
      <c r="D11" s="77" t="s">
        <v>351</v>
      </c>
      <c r="E11" s="77" t="s">
        <v>352</v>
      </c>
      <c r="F11" s="77" t="s">
        <v>353</v>
      </c>
      <c r="G11" s="77" t="s">
        <v>354</v>
      </c>
      <c r="H11" s="77" t="s">
        <v>355</v>
      </c>
      <c r="I11" s="77" t="s">
        <v>356</v>
      </c>
      <c r="J11" s="77" t="s">
        <v>357</v>
      </c>
      <c r="K11" s="77" t="s">
        <v>358</v>
      </c>
      <c r="L11" s="210" t="s">
        <v>359</v>
      </c>
      <c r="M11" s="78" t="s">
        <v>360</v>
      </c>
      <c r="N11" s="262"/>
      <c r="O11" s="262"/>
      <c r="P11" s="262"/>
      <c r="Q11" s="262"/>
      <c r="R11" s="262"/>
      <c r="S11" s="51">
        <v>0</v>
      </c>
      <c r="T11" s="262"/>
      <c r="U11" s="262"/>
      <c r="V11" s="262"/>
    </row>
    <row r="12" spans="2:22" ht="46.5" customHeight="1" x14ac:dyDescent="0.35">
      <c r="B12" s="424" t="s">
        <v>361</v>
      </c>
      <c r="C12" s="424"/>
      <c r="D12" s="424"/>
      <c r="E12" s="424"/>
      <c r="F12" s="424"/>
      <c r="G12" s="424"/>
      <c r="H12" s="424"/>
      <c r="I12" s="424"/>
      <c r="J12" s="424"/>
      <c r="K12" s="424"/>
      <c r="L12" s="424"/>
      <c r="M12" s="424"/>
      <c r="S12" s="51">
        <v>20</v>
      </c>
    </row>
    <row r="13" spans="2:22" ht="43.5" x14ac:dyDescent="0.35">
      <c r="B13" s="80" t="s">
        <v>362</v>
      </c>
      <c r="C13" s="81" t="s">
        <v>363</v>
      </c>
      <c r="D13" s="81" t="s">
        <v>291</v>
      </c>
      <c r="E13" s="81" t="s">
        <v>364</v>
      </c>
      <c r="F13" s="80" t="s">
        <v>15</v>
      </c>
      <c r="G13" s="81" t="s">
        <v>365</v>
      </c>
      <c r="H13" s="80"/>
      <c r="I13" s="82"/>
      <c r="J13" s="81"/>
      <c r="K13" s="81"/>
      <c r="L13" s="83">
        <f>ROUND(AVERAGE($L$14,$L$15),0)</f>
        <v>100</v>
      </c>
      <c r="M13" s="84"/>
      <c r="N13" s="79"/>
      <c r="O13" s="79"/>
      <c r="P13" s="79"/>
      <c r="Q13" s="79"/>
      <c r="R13" s="79"/>
      <c r="S13" s="51">
        <v>40</v>
      </c>
      <c r="T13" s="79"/>
      <c r="U13" s="79"/>
      <c r="V13" s="79"/>
    </row>
    <row r="14" spans="2:22" ht="197.25" customHeight="1" x14ac:dyDescent="0.45">
      <c r="B14" s="56" t="s">
        <v>366</v>
      </c>
      <c r="C14" s="85" t="s">
        <v>367</v>
      </c>
      <c r="D14" s="85" t="s">
        <v>368</v>
      </c>
      <c r="E14" s="85" t="s">
        <v>369</v>
      </c>
      <c r="F14" s="56" t="s">
        <v>370</v>
      </c>
      <c r="G14" s="85" t="s">
        <v>371</v>
      </c>
      <c r="H14" s="56" t="s">
        <v>372</v>
      </c>
      <c r="I14" s="430" t="s">
        <v>1681</v>
      </c>
      <c r="J14" s="432" t="s">
        <v>373</v>
      </c>
      <c r="K14" s="85" t="s">
        <v>374</v>
      </c>
      <c r="L14" s="56">
        <v>100</v>
      </c>
      <c r="M14" s="85"/>
      <c r="P14" s="86"/>
      <c r="S14" s="51">
        <v>60</v>
      </c>
    </row>
    <row r="15" spans="2:22" ht="197.25" customHeight="1" x14ac:dyDescent="0.35">
      <c r="B15" s="56" t="s">
        <v>375</v>
      </c>
      <c r="C15" s="85" t="s">
        <v>363</v>
      </c>
      <c r="D15" s="85" t="s">
        <v>376</v>
      </c>
      <c r="E15" s="85" t="s">
        <v>377</v>
      </c>
      <c r="F15" s="56" t="s">
        <v>378</v>
      </c>
      <c r="G15" s="85" t="s">
        <v>379</v>
      </c>
      <c r="H15" s="56"/>
      <c r="I15" s="431"/>
      <c r="J15" s="433"/>
      <c r="K15" s="85" t="s">
        <v>380</v>
      </c>
      <c r="L15" s="56">
        <v>100</v>
      </c>
      <c r="M15" s="85"/>
      <c r="S15" s="51">
        <v>80</v>
      </c>
    </row>
    <row r="16" spans="2:22" ht="77.5" customHeight="1" x14ac:dyDescent="0.35">
      <c r="B16" s="424" t="s">
        <v>381</v>
      </c>
      <c r="C16" s="424"/>
      <c r="D16" s="424"/>
      <c r="E16" s="424"/>
      <c r="F16" s="424"/>
      <c r="G16" s="424"/>
      <c r="H16" s="424"/>
      <c r="I16" s="424"/>
      <c r="J16" s="424"/>
      <c r="K16" s="424"/>
      <c r="L16" s="424"/>
      <c r="M16" s="424"/>
      <c r="S16" s="51">
        <v>100</v>
      </c>
    </row>
    <row r="17" spans="2:22" ht="72.5" x14ac:dyDescent="0.35">
      <c r="B17" s="80" t="s">
        <v>382</v>
      </c>
      <c r="C17" s="81" t="s">
        <v>363</v>
      </c>
      <c r="D17" s="81" t="s">
        <v>292</v>
      </c>
      <c r="E17" s="81" t="s">
        <v>383</v>
      </c>
      <c r="F17" s="80" t="s">
        <v>16</v>
      </c>
      <c r="G17" s="81"/>
      <c r="H17" s="80"/>
      <c r="I17" s="87"/>
      <c r="J17" s="87"/>
      <c r="K17" s="81"/>
      <c r="L17" s="83">
        <f>ROUND(AVERAGE($L$18,$L$24),0)</f>
        <v>86</v>
      </c>
      <c r="M17" s="81"/>
      <c r="N17" s="79"/>
      <c r="O17" s="79"/>
      <c r="P17" s="79"/>
      <c r="Q17" s="79"/>
      <c r="R17" s="79"/>
      <c r="S17" s="213">
        <v>100</v>
      </c>
      <c r="T17" s="79"/>
      <c r="U17" s="79"/>
      <c r="V17" s="79"/>
    </row>
    <row r="18" spans="2:22" ht="43.5" x14ac:dyDescent="0.35">
      <c r="B18" s="88" t="s">
        <v>384</v>
      </c>
      <c r="C18" s="89" t="s">
        <v>363</v>
      </c>
      <c r="D18" s="89" t="s">
        <v>385</v>
      </c>
      <c r="E18" s="89" t="s">
        <v>386</v>
      </c>
      <c r="F18" s="88" t="s">
        <v>387</v>
      </c>
      <c r="G18" s="89" t="s">
        <v>388</v>
      </c>
      <c r="H18" s="88"/>
      <c r="I18" s="265"/>
      <c r="J18" s="85"/>
      <c r="K18" s="89"/>
      <c r="L18" s="90">
        <f>ROUND(AVERAGE(L19:L23),0)</f>
        <v>92</v>
      </c>
      <c r="M18" s="91"/>
    </row>
    <row r="19" spans="2:22" ht="409.5" x14ac:dyDescent="0.35">
      <c r="B19" s="56" t="s">
        <v>389</v>
      </c>
      <c r="C19" s="85" t="s">
        <v>363</v>
      </c>
      <c r="D19" s="85" t="s">
        <v>390</v>
      </c>
      <c r="E19" s="85" t="s">
        <v>391</v>
      </c>
      <c r="F19" s="56" t="s">
        <v>392</v>
      </c>
      <c r="G19" s="85" t="s">
        <v>393</v>
      </c>
      <c r="H19" s="56" t="s">
        <v>394</v>
      </c>
      <c r="I19" s="258" t="s">
        <v>395</v>
      </c>
      <c r="J19" s="240" t="s">
        <v>396</v>
      </c>
      <c r="K19" s="258" t="s">
        <v>397</v>
      </c>
      <c r="L19" s="56">
        <v>80</v>
      </c>
      <c r="M19" s="85" t="s">
        <v>398</v>
      </c>
    </row>
    <row r="20" spans="2:22" ht="174" x14ac:dyDescent="0.35">
      <c r="B20" s="56" t="s">
        <v>399</v>
      </c>
      <c r="C20" s="85" t="s">
        <v>363</v>
      </c>
      <c r="D20" s="85" t="s">
        <v>400</v>
      </c>
      <c r="E20" s="85" t="s">
        <v>401</v>
      </c>
      <c r="F20" s="56" t="s">
        <v>402</v>
      </c>
      <c r="G20" s="85"/>
      <c r="H20" s="56" t="s">
        <v>403</v>
      </c>
      <c r="I20" s="258" t="s">
        <v>404</v>
      </c>
      <c r="J20" s="240" t="s">
        <v>405</v>
      </c>
      <c r="K20" s="85" t="s">
        <v>406</v>
      </c>
      <c r="L20" s="56">
        <v>100</v>
      </c>
      <c r="M20" s="85"/>
    </row>
    <row r="21" spans="2:22" ht="174" x14ac:dyDescent="0.35">
      <c r="B21" s="56" t="s">
        <v>407</v>
      </c>
      <c r="C21" s="85" t="s">
        <v>363</v>
      </c>
      <c r="D21" s="85" t="s">
        <v>408</v>
      </c>
      <c r="E21" s="85" t="s">
        <v>409</v>
      </c>
      <c r="F21" s="56" t="s">
        <v>410</v>
      </c>
      <c r="G21" s="85"/>
      <c r="H21" s="56" t="s">
        <v>411</v>
      </c>
      <c r="I21" s="258" t="s">
        <v>412</v>
      </c>
      <c r="J21" s="240" t="s">
        <v>413</v>
      </c>
      <c r="K21" s="85" t="s">
        <v>414</v>
      </c>
      <c r="L21" s="56">
        <v>100</v>
      </c>
      <c r="M21" s="85"/>
    </row>
    <row r="22" spans="2:22" ht="174" x14ac:dyDescent="0.35">
      <c r="B22" s="56" t="s">
        <v>415</v>
      </c>
      <c r="C22" s="85" t="s">
        <v>363</v>
      </c>
      <c r="D22" s="85" t="s">
        <v>416</v>
      </c>
      <c r="E22" s="85" t="s">
        <v>417</v>
      </c>
      <c r="F22" s="56" t="s">
        <v>418</v>
      </c>
      <c r="G22" s="85"/>
      <c r="H22" s="56" t="s">
        <v>419</v>
      </c>
      <c r="I22" s="258" t="s">
        <v>420</v>
      </c>
      <c r="J22" s="240" t="s">
        <v>421</v>
      </c>
      <c r="K22" s="85" t="s">
        <v>422</v>
      </c>
      <c r="L22" s="56">
        <v>100</v>
      </c>
      <c r="M22" s="85"/>
    </row>
    <row r="23" spans="2:22" ht="275.5" x14ac:dyDescent="0.35">
      <c r="B23" s="56" t="s">
        <v>423</v>
      </c>
      <c r="C23" s="85" t="s">
        <v>363</v>
      </c>
      <c r="D23" s="85" t="s">
        <v>424</v>
      </c>
      <c r="E23" s="85" t="s">
        <v>425</v>
      </c>
      <c r="F23" s="56" t="s">
        <v>426</v>
      </c>
      <c r="G23" s="85"/>
      <c r="H23" s="56" t="s">
        <v>427</v>
      </c>
      <c r="I23" s="258" t="s">
        <v>428</v>
      </c>
      <c r="J23" s="240" t="s">
        <v>429</v>
      </c>
      <c r="K23" s="85" t="s">
        <v>430</v>
      </c>
      <c r="L23" s="56">
        <v>80</v>
      </c>
      <c r="M23" s="85"/>
    </row>
    <row r="24" spans="2:22" ht="29" x14ac:dyDescent="0.35">
      <c r="B24" s="88" t="s">
        <v>431</v>
      </c>
      <c r="C24" s="85" t="s">
        <v>363</v>
      </c>
      <c r="D24" s="89" t="s">
        <v>432</v>
      </c>
      <c r="E24" s="89" t="s">
        <v>433</v>
      </c>
      <c r="F24" s="88" t="s">
        <v>434</v>
      </c>
      <c r="G24" s="89" t="s">
        <v>435</v>
      </c>
      <c r="H24" s="88"/>
      <c r="I24" s="265"/>
      <c r="J24" s="89"/>
      <c r="K24" s="89"/>
      <c r="L24" s="90">
        <f>ROUND(AVERAGE(L25:L26),0)</f>
        <v>80</v>
      </c>
      <c r="M24" s="89"/>
    </row>
    <row r="25" spans="2:22" ht="409.6" customHeight="1" x14ac:dyDescent="0.35">
      <c r="B25" s="56" t="s">
        <v>436</v>
      </c>
      <c r="C25" s="85" t="s">
        <v>363</v>
      </c>
      <c r="D25" s="85" t="s">
        <v>437</v>
      </c>
      <c r="E25" s="85" t="s">
        <v>438</v>
      </c>
      <c r="F25" s="56" t="s">
        <v>439</v>
      </c>
      <c r="G25" s="92"/>
      <c r="H25" s="93"/>
      <c r="I25" s="258" t="s">
        <v>440</v>
      </c>
      <c r="J25" s="240" t="s">
        <v>441</v>
      </c>
      <c r="K25" s="258" t="s">
        <v>442</v>
      </c>
      <c r="L25" s="56">
        <v>80</v>
      </c>
      <c r="M25" s="85" t="s">
        <v>443</v>
      </c>
    </row>
    <row r="26" spans="2:22" ht="409.5" x14ac:dyDescent="0.35">
      <c r="B26" s="56" t="s">
        <v>444</v>
      </c>
      <c r="C26" s="94" t="s">
        <v>445</v>
      </c>
      <c r="D26" s="85" t="s">
        <v>339</v>
      </c>
      <c r="E26" s="85" t="s">
        <v>446</v>
      </c>
      <c r="F26" s="56" t="s">
        <v>447</v>
      </c>
      <c r="G26" s="92"/>
      <c r="H26" s="56" t="s">
        <v>448</v>
      </c>
      <c r="I26" s="258" t="s">
        <v>449</v>
      </c>
      <c r="J26" s="240" t="s">
        <v>450</v>
      </c>
      <c r="K26" s="85" t="s">
        <v>451</v>
      </c>
      <c r="L26" s="56">
        <v>80</v>
      </c>
      <c r="M26" s="85" t="s">
        <v>452</v>
      </c>
    </row>
    <row r="27" spans="2:22" ht="46.5" customHeight="1" x14ac:dyDescent="0.35">
      <c r="B27" s="424" t="s">
        <v>293</v>
      </c>
      <c r="C27" s="424"/>
      <c r="D27" s="424"/>
      <c r="E27" s="424"/>
      <c r="F27" s="424"/>
      <c r="G27" s="424"/>
      <c r="H27" s="424"/>
      <c r="I27" s="424"/>
      <c r="J27" s="424"/>
      <c r="K27" s="424"/>
      <c r="L27" s="424"/>
      <c r="M27" s="424"/>
    </row>
    <row r="28" spans="2:22" ht="43.5" x14ac:dyDescent="0.35">
      <c r="B28" s="80" t="s">
        <v>453</v>
      </c>
      <c r="C28" s="81" t="s">
        <v>454</v>
      </c>
      <c r="D28" s="81" t="s">
        <v>293</v>
      </c>
      <c r="E28" s="81"/>
      <c r="F28" s="80" t="s">
        <v>17</v>
      </c>
      <c r="G28" s="81"/>
      <c r="H28" s="95"/>
      <c r="I28" s="96"/>
      <c r="J28" s="85"/>
      <c r="K28" s="89"/>
      <c r="L28" s="98">
        <f>ROUND(AVERAGE($L$36,$L$32,$L$29),0)</f>
        <v>100</v>
      </c>
      <c r="M28" s="97"/>
    </row>
    <row r="29" spans="2:22" ht="43.5" x14ac:dyDescent="0.35">
      <c r="B29" s="88" t="s">
        <v>455</v>
      </c>
      <c r="C29" s="89" t="s">
        <v>363</v>
      </c>
      <c r="D29" s="89" t="s">
        <v>294</v>
      </c>
      <c r="E29" s="89" t="s">
        <v>456</v>
      </c>
      <c r="F29" s="88" t="s">
        <v>457</v>
      </c>
      <c r="G29" s="89" t="s">
        <v>458</v>
      </c>
      <c r="H29" s="88"/>
      <c r="I29" s="53"/>
      <c r="J29" s="89"/>
      <c r="K29" s="89"/>
      <c r="L29" s="90">
        <f>ROUND(AVERAGE(L30:L31),0)</f>
        <v>100</v>
      </c>
      <c r="M29" s="89"/>
      <c r="N29" s="79"/>
      <c r="O29" s="79"/>
      <c r="P29" s="79"/>
      <c r="Q29" s="79"/>
      <c r="R29" s="79"/>
      <c r="S29" s="213"/>
      <c r="T29" s="79"/>
      <c r="U29" s="79"/>
      <c r="V29" s="79"/>
    </row>
    <row r="30" spans="2:22" ht="409.5" customHeight="1" x14ac:dyDescent="0.35">
      <c r="B30" s="56" t="s">
        <v>459</v>
      </c>
      <c r="C30" s="85" t="s">
        <v>460</v>
      </c>
      <c r="D30" s="85" t="s">
        <v>242</v>
      </c>
      <c r="E30" s="85" t="s">
        <v>461</v>
      </c>
      <c r="F30" s="56" t="s">
        <v>462</v>
      </c>
      <c r="G30" s="85"/>
      <c r="H30" s="56" t="s">
        <v>463</v>
      </c>
      <c r="I30" s="258" t="s">
        <v>464</v>
      </c>
      <c r="J30" s="240" t="s">
        <v>465</v>
      </c>
      <c r="K30" s="85" t="s">
        <v>466</v>
      </c>
      <c r="L30" s="56">
        <v>100</v>
      </c>
      <c r="M30" s="85"/>
    </row>
    <row r="31" spans="2:22" ht="217.5" x14ac:dyDescent="0.35">
      <c r="B31" s="56" t="s">
        <v>467</v>
      </c>
      <c r="C31" s="85" t="s">
        <v>460</v>
      </c>
      <c r="D31" s="85" t="s">
        <v>244</v>
      </c>
      <c r="E31" s="85" t="s">
        <v>468</v>
      </c>
      <c r="F31" s="56" t="s">
        <v>469</v>
      </c>
      <c r="G31" s="85"/>
      <c r="H31" s="56" t="s">
        <v>470</v>
      </c>
      <c r="I31" s="258"/>
      <c r="J31" s="240" t="s">
        <v>471</v>
      </c>
      <c r="K31" s="85" t="s">
        <v>472</v>
      </c>
      <c r="L31" s="56">
        <v>100</v>
      </c>
      <c r="M31" s="85" t="s">
        <v>473</v>
      </c>
    </row>
    <row r="32" spans="2:22" ht="43.5" x14ac:dyDescent="0.35">
      <c r="B32" s="88" t="s">
        <v>474</v>
      </c>
      <c r="C32" s="89" t="s">
        <v>475</v>
      </c>
      <c r="D32" s="89" t="s">
        <v>295</v>
      </c>
      <c r="E32" s="89" t="s">
        <v>476</v>
      </c>
      <c r="F32" s="88" t="s">
        <v>469</v>
      </c>
      <c r="G32" s="89" t="s">
        <v>458</v>
      </c>
      <c r="H32" s="88"/>
      <c r="I32" s="265"/>
      <c r="J32" s="89" t="s">
        <v>477</v>
      </c>
      <c r="K32" s="79"/>
      <c r="L32" s="90">
        <f>ROUND(AVERAGE(L33:L35),0)</f>
        <v>100</v>
      </c>
      <c r="M32" s="89"/>
      <c r="N32" s="79"/>
      <c r="O32" s="79"/>
      <c r="P32" s="79"/>
      <c r="Q32" s="79"/>
      <c r="R32" s="79"/>
      <c r="S32" s="213"/>
      <c r="T32" s="79"/>
      <c r="U32" s="79"/>
      <c r="V32" s="79"/>
    </row>
    <row r="33" spans="2:22" ht="275.5" x14ac:dyDescent="0.35">
      <c r="B33" s="56" t="s">
        <v>478</v>
      </c>
      <c r="C33" s="85" t="s">
        <v>363</v>
      </c>
      <c r="D33" s="85" t="s">
        <v>479</v>
      </c>
      <c r="E33" s="85" t="s">
        <v>480</v>
      </c>
      <c r="F33" s="56" t="s">
        <v>481</v>
      </c>
      <c r="G33" s="85"/>
      <c r="H33" s="56" t="s">
        <v>482</v>
      </c>
      <c r="I33" s="258" t="s">
        <v>483</v>
      </c>
      <c r="J33" s="240" t="s">
        <v>484</v>
      </c>
      <c r="K33" s="85" t="s">
        <v>485</v>
      </c>
      <c r="L33" s="56">
        <v>100</v>
      </c>
      <c r="M33" s="85"/>
    </row>
    <row r="34" spans="2:22" ht="409.5" x14ac:dyDescent="0.35">
      <c r="B34" s="56" t="s">
        <v>486</v>
      </c>
      <c r="C34" s="85" t="s">
        <v>487</v>
      </c>
      <c r="D34" s="85" t="s">
        <v>326</v>
      </c>
      <c r="E34" s="85" t="s">
        <v>488</v>
      </c>
      <c r="F34" s="56" t="s">
        <v>489</v>
      </c>
      <c r="G34" s="85" t="s">
        <v>490</v>
      </c>
      <c r="H34" s="56" t="s">
        <v>491</v>
      </c>
      <c r="I34" s="258" t="s">
        <v>1680</v>
      </c>
      <c r="J34" s="240" t="s">
        <v>492</v>
      </c>
      <c r="K34" s="85" t="s">
        <v>493</v>
      </c>
      <c r="L34" s="56">
        <v>100</v>
      </c>
      <c r="M34" s="85" t="s">
        <v>494</v>
      </c>
    </row>
    <row r="35" spans="2:22" ht="203" x14ac:dyDescent="0.35">
      <c r="B35" s="56" t="s">
        <v>495</v>
      </c>
      <c r="C35" s="85" t="s">
        <v>363</v>
      </c>
      <c r="D35" s="85" t="s">
        <v>496</v>
      </c>
      <c r="E35" s="85" t="s">
        <v>497</v>
      </c>
      <c r="F35" s="56" t="s">
        <v>498</v>
      </c>
      <c r="G35" s="85"/>
      <c r="H35" s="56"/>
      <c r="I35" s="258" t="s">
        <v>499</v>
      </c>
      <c r="J35" s="240" t="s">
        <v>500</v>
      </c>
      <c r="K35" s="85" t="s">
        <v>501</v>
      </c>
      <c r="L35" s="56">
        <v>100</v>
      </c>
      <c r="M35" s="85"/>
    </row>
    <row r="36" spans="2:22" ht="29" x14ac:dyDescent="0.35">
      <c r="B36" s="88" t="s">
        <v>502</v>
      </c>
      <c r="C36" s="89" t="s">
        <v>363</v>
      </c>
      <c r="D36" s="89" t="s">
        <v>296</v>
      </c>
      <c r="E36" s="89" t="s">
        <v>503</v>
      </c>
      <c r="F36" s="88" t="s">
        <v>504</v>
      </c>
      <c r="G36" s="89" t="s">
        <v>458</v>
      </c>
      <c r="H36" s="88"/>
      <c r="I36" s="265"/>
      <c r="J36" s="89"/>
      <c r="K36" s="89"/>
      <c r="L36" s="90">
        <f>L37</f>
        <v>100</v>
      </c>
      <c r="M36" s="89"/>
      <c r="N36" s="79"/>
      <c r="O36" s="79"/>
      <c r="P36" s="79"/>
      <c r="Q36" s="79"/>
      <c r="R36" s="79"/>
      <c r="S36" s="213"/>
      <c r="T36" s="79"/>
      <c r="U36" s="79"/>
      <c r="V36" s="79"/>
    </row>
    <row r="37" spans="2:22" ht="217.5" x14ac:dyDescent="0.35">
      <c r="B37" s="56" t="s">
        <v>505</v>
      </c>
      <c r="C37" s="85" t="s">
        <v>363</v>
      </c>
      <c r="D37" s="85" t="s">
        <v>506</v>
      </c>
      <c r="E37" s="85" t="s">
        <v>507</v>
      </c>
      <c r="F37" s="56" t="s">
        <v>508</v>
      </c>
      <c r="G37" s="85"/>
      <c r="H37" s="56" t="s">
        <v>463</v>
      </c>
      <c r="I37" s="258" t="s">
        <v>509</v>
      </c>
      <c r="J37" s="240" t="s">
        <v>510</v>
      </c>
      <c r="K37" s="85" t="s">
        <v>511</v>
      </c>
      <c r="L37" s="56">
        <v>100</v>
      </c>
      <c r="M37" s="85"/>
    </row>
    <row r="38" spans="2:22" ht="31" customHeight="1" x14ac:dyDescent="0.35">
      <c r="B38" s="424" t="s">
        <v>297</v>
      </c>
      <c r="C38" s="424"/>
      <c r="D38" s="424"/>
      <c r="E38" s="424"/>
      <c r="F38" s="424"/>
      <c r="G38" s="424"/>
      <c r="H38" s="424"/>
      <c r="I38" s="424"/>
      <c r="J38" s="424"/>
      <c r="K38" s="424"/>
      <c r="L38" s="424"/>
      <c r="M38" s="424"/>
    </row>
    <row r="39" spans="2:22" x14ac:dyDescent="0.35">
      <c r="B39" s="80" t="s">
        <v>512</v>
      </c>
      <c r="C39" s="81" t="s">
        <v>363</v>
      </c>
      <c r="D39" s="81" t="s">
        <v>297</v>
      </c>
      <c r="E39" s="81"/>
      <c r="F39" s="80" t="s">
        <v>18</v>
      </c>
      <c r="G39" s="81"/>
      <c r="H39" s="95"/>
      <c r="I39" s="96"/>
      <c r="J39" s="99"/>
      <c r="K39" s="97"/>
      <c r="L39" s="98">
        <f>ROUND(AVERAGE($L$49,$L$45,$L$40),0)</f>
        <v>90</v>
      </c>
      <c r="M39" s="97"/>
    </row>
    <row r="40" spans="2:22" ht="29" x14ac:dyDescent="0.35">
      <c r="B40" s="88" t="s">
        <v>513</v>
      </c>
      <c r="C40" s="89" t="s">
        <v>363</v>
      </c>
      <c r="D40" s="89" t="s">
        <v>514</v>
      </c>
      <c r="E40" s="89" t="s">
        <v>515</v>
      </c>
      <c r="F40" s="88" t="s">
        <v>516</v>
      </c>
      <c r="G40" s="88" t="s">
        <v>435</v>
      </c>
      <c r="H40" s="88"/>
      <c r="I40" s="53" t="s">
        <v>517</v>
      </c>
      <c r="J40" s="85"/>
      <c r="K40" s="89"/>
      <c r="L40" s="90">
        <f>ROUND(AVERAGE(L41:L44),0)</f>
        <v>95</v>
      </c>
      <c r="M40" s="89"/>
      <c r="N40" s="79"/>
      <c r="O40" s="79"/>
      <c r="P40" s="79"/>
      <c r="Q40" s="79"/>
      <c r="R40" s="79"/>
      <c r="S40" s="213"/>
      <c r="T40" s="79"/>
      <c r="U40" s="79"/>
      <c r="V40" s="79"/>
    </row>
    <row r="41" spans="2:22" ht="262.14999999999998" customHeight="1" x14ac:dyDescent="0.35">
      <c r="B41" s="56" t="s">
        <v>518</v>
      </c>
      <c r="C41" s="85" t="s">
        <v>363</v>
      </c>
      <c r="D41" s="85" t="s">
        <v>519</v>
      </c>
      <c r="E41" s="85" t="s">
        <v>520</v>
      </c>
      <c r="F41" s="56" t="s">
        <v>521</v>
      </c>
      <c r="G41" s="100" t="s">
        <v>522</v>
      </c>
      <c r="H41" s="56" t="s">
        <v>523</v>
      </c>
      <c r="I41" s="264" t="s">
        <v>1679</v>
      </c>
      <c r="J41" s="240" t="s">
        <v>524</v>
      </c>
      <c r="K41" s="85" t="s">
        <v>525</v>
      </c>
      <c r="L41" s="56">
        <v>100</v>
      </c>
      <c r="M41" s="85"/>
    </row>
    <row r="42" spans="2:22" ht="217.5" x14ac:dyDescent="0.35">
      <c r="B42" s="56" t="s">
        <v>526</v>
      </c>
      <c r="C42" s="85" t="s">
        <v>363</v>
      </c>
      <c r="D42" s="85" t="s">
        <v>527</v>
      </c>
      <c r="E42" s="85" t="s">
        <v>528</v>
      </c>
      <c r="F42" s="56" t="s">
        <v>529</v>
      </c>
      <c r="G42" s="85"/>
      <c r="H42" s="56" t="s">
        <v>530</v>
      </c>
      <c r="I42" s="258" t="s">
        <v>531</v>
      </c>
      <c r="J42" s="240" t="s">
        <v>532</v>
      </c>
      <c r="K42" s="85" t="s">
        <v>533</v>
      </c>
      <c r="L42" s="56">
        <v>100</v>
      </c>
      <c r="M42" s="85"/>
    </row>
    <row r="43" spans="2:22" ht="217.5" x14ac:dyDescent="0.35">
      <c r="B43" s="56" t="s">
        <v>534</v>
      </c>
      <c r="C43" s="85" t="s">
        <v>363</v>
      </c>
      <c r="D43" s="85" t="s">
        <v>535</v>
      </c>
      <c r="E43" s="85" t="s">
        <v>536</v>
      </c>
      <c r="F43" s="56" t="s">
        <v>537</v>
      </c>
      <c r="G43" s="85"/>
      <c r="H43" s="56"/>
      <c r="I43" s="258" t="s">
        <v>538</v>
      </c>
      <c r="J43" s="240" t="s">
        <v>539</v>
      </c>
      <c r="K43" s="85" t="s">
        <v>540</v>
      </c>
      <c r="L43" s="56">
        <v>100</v>
      </c>
      <c r="M43" s="85"/>
    </row>
    <row r="44" spans="2:22" ht="217.5" x14ac:dyDescent="0.35">
      <c r="B44" s="56" t="s">
        <v>541</v>
      </c>
      <c r="C44" s="85" t="s">
        <v>363</v>
      </c>
      <c r="D44" s="85" t="s">
        <v>542</v>
      </c>
      <c r="E44" s="85" t="s">
        <v>543</v>
      </c>
      <c r="F44" s="56" t="s">
        <v>544</v>
      </c>
      <c r="G44" s="85"/>
      <c r="H44" s="56" t="s">
        <v>545</v>
      </c>
      <c r="I44" s="258" t="s">
        <v>546</v>
      </c>
      <c r="J44" s="240" t="s">
        <v>547</v>
      </c>
      <c r="K44" s="85" t="s">
        <v>548</v>
      </c>
      <c r="L44" s="56">
        <v>80</v>
      </c>
      <c r="M44" s="85" t="s">
        <v>549</v>
      </c>
    </row>
    <row r="45" spans="2:22" ht="43.5" x14ac:dyDescent="0.35">
      <c r="B45" s="88" t="s">
        <v>550</v>
      </c>
      <c r="C45" s="89" t="s">
        <v>363</v>
      </c>
      <c r="D45" s="89" t="s">
        <v>551</v>
      </c>
      <c r="E45" s="89" t="s">
        <v>552</v>
      </c>
      <c r="F45" s="88" t="s">
        <v>553</v>
      </c>
      <c r="G45" s="101"/>
      <c r="H45" s="88"/>
      <c r="I45" s="265"/>
      <c r="J45" s="85"/>
      <c r="K45" s="89"/>
      <c r="L45" s="90">
        <f>ROUND(AVERAGE(L46:L48),0)</f>
        <v>87</v>
      </c>
      <c r="M45" s="89"/>
      <c r="N45" s="79"/>
      <c r="O45" s="79"/>
      <c r="P45" s="79"/>
      <c r="Q45" s="79"/>
      <c r="R45" s="79"/>
      <c r="S45" s="213"/>
      <c r="T45" s="79"/>
      <c r="U45" s="79"/>
      <c r="V45" s="79"/>
    </row>
    <row r="46" spans="2:22" ht="217.5" x14ac:dyDescent="0.35">
      <c r="B46" s="56" t="s">
        <v>554</v>
      </c>
      <c r="C46" s="85" t="s">
        <v>363</v>
      </c>
      <c r="D46" s="85" t="s">
        <v>555</v>
      </c>
      <c r="E46" s="85" t="s">
        <v>556</v>
      </c>
      <c r="F46" s="56" t="s">
        <v>557</v>
      </c>
      <c r="G46" s="102" t="s">
        <v>558</v>
      </c>
      <c r="H46" s="56"/>
      <c r="I46" s="258" t="s">
        <v>559</v>
      </c>
      <c r="J46" s="240" t="s">
        <v>560</v>
      </c>
      <c r="K46" s="85" t="s">
        <v>561</v>
      </c>
      <c r="L46" s="56">
        <v>100</v>
      </c>
      <c r="M46" s="85"/>
    </row>
    <row r="47" spans="2:22" ht="217.5" x14ac:dyDescent="0.35">
      <c r="B47" s="56" t="s">
        <v>562</v>
      </c>
      <c r="C47" s="85" t="s">
        <v>363</v>
      </c>
      <c r="D47" s="85" t="s">
        <v>563</v>
      </c>
      <c r="E47" s="85"/>
      <c r="F47" s="56" t="s">
        <v>564</v>
      </c>
      <c r="G47" s="102"/>
      <c r="H47" s="56" t="s">
        <v>565</v>
      </c>
      <c r="I47" s="258" t="s">
        <v>566</v>
      </c>
      <c r="J47" s="240" t="s">
        <v>567</v>
      </c>
      <c r="K47" s="177" t="s">
        <v>568</v>
      </c>
      <c r="L47" s="56">
        <v>80</v>
      </c>
      <c r="M47" s="85"/>
    </row>
    <row r="48" spans="2:22" ht="203" x14ac:dyDescent="0.35">
      <c r="B48" s="56" t="s">
        <v>569</v>
      </c>
      <c r="C48" s="85" t="s">
        <v>363</v>
      </c>
      <c r="D48" s="85" t="s">
        <v>570</v>
      </c>
      <c r="E48" s="85"/>
      <c r="F48" s="56" t="s">
        <v>571</v>
      </c>
      <c r="G48" s="102"/>
      <c r="H48" s="56" t="s">
        <v>572</v>
      </c>
      <c r="I48" s="258" t="s">
        <v>573</v>
      </c>
      <c r="J48" s="240" t="s">
        <v>574</v>
      </c>
      <c r="K48" s="85" t="s">
        <v>575</v>
      </c>
      <c r="L48" s="56">
        <v>80</v>
      </c>
      <c r="M48" s="85"/>
    </row>
    <row r="49" spans="2:22" ht="43.5" x14ac:dyDescent="0.35">
      <c r="B49" s="88" t="s">
        <v>576</v>
      </c>
      <c r="C49" s="89" t="s">
        <v>445</v>
      </c>
      <c r="D49" s="89" t="s">
        <v>340</v>
      </c>
      <c r="E49" s="89" t="s">
        <v>577</v>
      </c>
      <c r="F49" s="88" t="s">
        <v>578</v>
      </c>
      <c r="G49" s="101"/>
      <c r="H49" s="88"/>
      <c r="I49" s="265"/>
      <c r="J49" s="89"/>
      <c r="K49" s="89"/>
      <c r="L49" s="90">
        <f>ROUND(AVERAGE(L50:L52),0)</f>
        <v>87</v>
      </c>
      <c r="M49" s="89"/>
      <c r="N49" s="79"/>
      <c r="O49" s="79"/>
      <c r="P49" s="79"/>
      <c r="Q49" s="79"/>
      <c r="R49" s="79"/>
      <c r="S49" s="213"/>
      <c r="T49" s="79"/>
      <c r="U49" s="79"/>
      <c r="V49" s="79"/>
    </row>
    <row r="50" spans="2:22" ht="217.5" x14ac:dyDescent="0.35">
      <c r="B50" s="56" t="s">
        <v>579</v>
      </c>
      <c r="C50" s="85" t="s">
        <v>445</v>
      </c>
      <c r="D50" s="85" t="s">
        <v>580</v>
      </c>
      <c r="E50" s="85"/>
      <c r="F50" s="56" t="s">
        <v>581</v>
      </c>
      <c r="G50" s="102"/>
      <c r="H50" s="56" t="s">
        <v>582</v>
      </c>
      <c r="I50" s="258" t="s">
        <v>583</v>
      </c>
      <c r="J50" s="240" t="s">
        <v>584</v>
      </c>
      <c r="K50" s="85" t="s">
        <v>585</v>
      </c>
      <c r="L50" s="56">
        <v>80</v>
      </c>
      <c r="M50" s="85"/>
    </row>
    <row r="51" spans="2:22" ht="217.5" x14ac:dyDescent="0.35">
      <c r="B51" s="56" t="s">
        <v>586</v>
      </c>
      <c r="C51" s="85" t="s">
        <v>445</v>
      </c>
      <c r="D51" s="85" t="s">
        <v>587</v>
      </c>
      <c r="E51" s="85"/>
      <c r="F51" s="56" t="s">
        <v>588</v>
      </c>
      <c r="G51" s="102"/>
      <c r="H51" s="56" t="s">
        <v>589</v>
      </c>
      <c r="I51" s="258" t="s">
        <v>590</v>
      </c>
      <c r="J51" s="240" t="s">
        <v>591</v>
      </c>
      <c r="K51" s="85" t="s">
        <v>592</v>
      </c>
      <c r="L51" s="56">
        <v>80</v>
      </c>
      <c r="M51" s="85"/>
    </row>
    <row r="52" spans="2:22" ht="401.25" customHeight="1" x14ac:dyDescent="0.35">
      <c r="B52" s="103" t="s">
        <v>593</v>
      </c>
      <c r="C52" s="104" t="s">
        <v>445</v>
      </c>
      <c r="D52" s="104" t="s">
        <v>594</v>
      </c>
      <c r="E52" s="104"/>
      <c r="F52" s="103" t="s">
        <v>595</v>
      </c>
      <c r="G52" s="105"/>
      <c r="H52" s="103" t="s">
        <v>596</v>
      </c>
      <c r="I52" s="263" t="s">
        <v>597</v>
      </c>
      <c r="J52" s="246" t="s">
        <v>598</v>
      </c>
      <c r="K52" s="104" t="s">
        <v>599</v>
      </c>
      <c r="L52" s="56">
        <v>100</v>
      </c>
      <c r="M52" s="104"/>
      <c r="N52" s="9"/>
      <c r="O52" s="9"/>
      <c r="P52" s="9"/>
      <c r="Q52" s="9"/>
      <c r="R52" s="9"/>
      <c r="S52" s="235"/>
      <c r="T52" s="9"/>
      <c r="U52" s="9"/>
      <c r="V52" s="9"/>
    </row>
    <row r="53" spans="2:22" ht="93" customHeight="1" x14ac:dyDescent="0.35">
      <c r="B53" s="424" t="s">
        <v>283</v>
      </c>
      <c r="C53" s="424"/>
      <c r="D53" s="424"/>
      <c r="E53" s="424"/>
      <c r="F53" s="424"/>
      <c r="G53" s="424"/>
      <c r="H53" s="424"/>
      <c r="I53" s="424"/>
      <c r="J53" s="424"/>
      <c r="K53" s="424"/>
      <c r="L53" s="424"/>
      <c r="M53" s="424"/>
    </row>
    <row r="54" spans="2:22" ht="58" x14ac:dyDescent="0.35">
      <c r="B54" s="80" t="s">
        <v>600</v>
      </c>
      <c r="C54" s="81" t="s">
        <v>601</v>
      </c>
      <c r="D54" s="81" t="s">
        <v>283</v>
      </c>
      <c r="E54" s="81"/>
      <c r="F54" s="80" t="s">
        <v>35</v>
      </c>
      <c r="G54" s="81"/>
      <c r="H54" s="95"/>
      <c r="I54" s="96"/>
      <c r="J54" s="97"/>
      <c r="K54" s="97"/>
      <c r="L54" s="83">
        <f>AVERAGE($L$59,$L$55)</f>
        <v>73.5</v>
      </c>
      <c r="M54" s="97"/>
    </row>
    <row r="55" spans="2:22" ht="43.5" x14ac:dyDescent="0.35">
      <c r="B55" s="88" t="s">
        <v>602</v>
      </c>
      <c r="C55" s="89" t="s">
        <v>601</v>
      </c>
      <c r="D55" s="89" t="s">
        <v>285</v>
      </c>
      <c r="E55" s="89" t="s">
        <v>603</v>
      </c>
      <c r="F55" s="88" t="s">
        <v>604</v>
      </c>
      <c r="G55" s="85"/>
      <c r="H55" s="56"/>
      <c r="I55" s="54"/>
      <c r="J55" s="85"/>
      <c r="K55" s="85"/>
      <c r="L55" s="90">
        <f>ROUND(AVERAGE(L56:L58),0)</f>
        <v>67</v>
      </c>
      <c r="M55" s="85"/>
    </row>
    <row r="56" spans="2:22" ht="299" x14ac:dyDescent="0.35">
      <c r="B56" s="56" t="s">
        <v>605</v>
      </c>
      <c r="C56" s="85" t="s">
        <v>601</v>
      </c>
      <c r="D56" s="85" t="s">
        <v>286</v>
      </c>
      <c r="E56" s="85"/>
      <c r="F56" s="56" t="s">
        <v>606</v>
      </c>
      <c r="G56" s="85" t="s">
        <v>435</v>
      </c>
      <c r="H56" s="56" t="s">
        <v>607</v>
      </c>
      <c r="I56" s="258" t="s">
        <v>1678</v>
      </c>
      <c r="J56" s="247" t="s">
        <v>608</v>
      </c>
      <c r="K56" s="85" t="s">
        <v>609</v>
      </c>
      <c r="L56" s="56">
        <v>80</v>
      </c>
      <c r="M56" s="85" t="s">
        <v>610</v>
      </c>
    </row>
    <row r="57" spans="2:22" ht="232" x14ac:dyDescent="0.35">
      <c r="B57" s="56" t="s">
        <v>611</v>
      </c>
      <c r="C57" s="85" t="s">
        <v>601</v>
      </c>
      <c r="D57" s="85" t="s">
        <v>287</v>
      </c>
      <c r="E57" s="85" t="s">
        <v>612</v>
      </c>
      <c r="F57" s="56" t="s">
        <v>613</v>
      </c>
      <c r="G57" s="85" t="s">
        <v>458</v>
      </c>
      <c r="H57" s="56" t="s">
        <v>614</v>
      </c>
      <c r="I57" s="258" t="s">
        <v>615</v>
      </c>
      <c r="J57" s="85" t="s">
        <v>616</v>
      </c>
      <c r="K57" s="85" t="s">
        <v>617</v>
      </c>
      <c r="L57" s="56">
        <v>60</v>
      </c>
      <c r="M57" s="85"/>
    </row>
    <row r="58" spans="2:22" ht="261" x14ac:dyDescent="0.35">
      <c r="B58" s="56" t="s">
        <v>618</v>
      </c>
      <c r="C58" s="85" t="s">
        <v>601</v>
      </c>
      <c r="D58" s="85" t="s">
        <v>288</v>
      </c>
      <c r="E58" s="85"/>
      <c r="F58" s="56" t="s">
        <v>619</v>
      </c>
      <c r="G58" s="85" t="s">
        <v>620</v>
      </c>
      <c r="H58" s="56" t="s">
        <v>621</v>
      </c>
      <c r="I58" s="258" t="s">
        <v>622</v>
      </c>
      <c r="J58" s="85" t="s">
        <v>623</v>
      </c>
      <c r="K58" s="85" t="s">
        <v>624</v>
      </c>
      <c r="L58" s="56">
        <v>60</v>
      </c>
      <c r="M58" s="85"/>
    </row>
    <row r="59" spans="2:22" ht="29" x14ac:dyDescent="0.35">
      <c r="B59" s="88" t="s">
        <v>625</v>
      </c>
      <c r="C59" s="89" t="s">
        <v>601</v>
      </c>
      <c r="D59" s="89" t="s">
        <v>289</v>
      </c>
      <c r="E59" s="89" t="s">
        <v>626</v>
      </c>
      <c r="F59" s="88" t="s">
        <v>627</v>
      </c>
      <c r="G59" s="85"/>
      <c r="H59" s="56"/>
      <c r="I59" s="54"/>
      <c r="J59" s="85"/>
      <c r="K59" s="85"/>
      <c r="L59" s="90">
        <f>L60</f>
        <v>80</v>
      </c>
      <c r="M59" s="85"/>
    </row>
    <row r="60" spans="2:22" ht="407.25" customHeight="1" x14ac:dyDescent="0.35">
      <c r="B60" s="56" t="s">
        <v>628</v>
      </c>
      <c r="C60" s="85" t="s">
        <v>601</v>
      </c>
      <c r="D60" s="85" t="s">
        <v>290</v>
      </c>
      <c r="E60" s="85"/>
      <c r="F60" s="56" t="s">
        <v>629</v>
      </c>
      <c r="G60" s="85"/>
      <c r="H60" s="56" t="s">
        <v>630</v>
      </c>
      <c r="I60" s="258" t="s">
        <v>631</v>
      </c>
      <c r="J60" s="248" t="s">
        <v>632</v>
      </c>
      <c r="K60" s="85" t="s">
        <v>633</v>
      </c>
      <c r="L60" s="56">
        <v>80</v>
      </c>
      <c r="M60" s="85" t="s">
        <v>634</v>
      </c>
    </row>
    <row r="61" spans="2:22" ht="43" customHeight="1" x14ac:dyDescent="0.35">
      <c r="B61" s="425" t="s">
        <v>238</v>
      </c>
      <c r="C61" s="425"/>
      <c r="D61" s="425"/>
      <c r="E61" s="425"/>
      <c r="F61" s="425"/>
      <c r="G61" s="425"/>
      <c r="H61" s="425"/>
      <c r="I61" s="425"/>
      <c r="J61" s="425"/>
      <c r="K61" s="425"/>
      <c r="L61" s="425"/>
      <c r="M61" s="425"/>
    </row>
    <row r="62" spans="2:22" ht="29" x14ac:dyDescent="0.35">
      <c r="B62" s="80" t="s">
        <v>635</v>
      </c>
      <c r="C62" s="81" t="s">
        <v>636</v>
      </c>
      <c r="D62" s="81" t="s">
        <v>238</v>
      </c>
      <c r="E62" s="81"/>
      <c r="F62" s="80" t="s">
        <v>36</v>
      </c>
      <c r="G62" s="81"/>
      <c r="H62" s="95"/>
      <c r="I62" s="96"/>
      <c r="J62" s="96"/>
      <c r="K62" s="97"/>
      <c r="L62" s="83">
        <f>AVERAGE($L$63,$L$69)</f>
        <v>85</v>
      </c>
      <c r="M62" s="97"/>
    </row>
    <row r="63" spans="2:22" ht="58" x14ac:dyDescent="0.35">
      <c r="B63" s="88" t="s">
        <v>637</v>
      </c>
      <c r="C63" s="89" t="s">
        <v>363</v>
      </c>
      <c r="D63" s="89" t="s">
        <v>298</v>
      </c>
      <c r="E63" s="89" t="s">
        <v>638</v>
      </c>
      <c r="F63" s="88" t="s">
        <v>639</v>
      </c>
      <c r="G63" s="89"/>
      <c r="H63" s="88" t="s">
        <v>640</v>
      </c>
      <c r="I63" s="265" t="s">
        <v>641</v>
      </c>
      <c r="J63" s="211"/>
      <c r="K63" s="89"/>
      <c r="L63" s="90">
        <f>ROUND(AVERAGE(L64:L67),0)</f>
        <v>90</v>
      </c>
      <c r="M63" s="89"/>
      <c r="N63" s="79"/>
      <c r="O63" s="79"/>
      <c r="P63" s="79"/>
      <c r="Q63" s="79"/>
      <c r="R63" s="79"/>
      <c r="S63" s="213"/>
      <c r="T63" s="79"/>
      <c r="U63" s="79"/>
      <c r="V63" s="79"/>
    </row>
    <row r="64" spans="2:22" ht="217.5" x14ac:dyDescent="0.35">
      <c r="B64" s="56" t="s">
        <v>642</v>
      </c>
      <c r="C64" s="85" t="s">
        <v>363</v>
      </c>
      <c r="D64" s="85" t="s">
        <v>643</v>
      </c>
      <c r="E64" s="85"/>
      <c r="F64" s="56" t="s">
        <v>644</v>
      </c>
      <c r="G64" s="89" t="s">
        <v>645</v>
      </c>
      <c r="H64" s="56"/>
      <c r="I64" s="258" t="s">
        <v>646</v>
      </c>
      <c r="J64" s="240" t="s">
        <v>647</v>
      </c>
      <c r="K64" s="85" t="s">
        <v>648</v>
      </c>
      <c r="L64" s="56">
        <v>100</v>
      </c>
      <c r="M64" s="85" t="s">
        <v>649</v>
      </c>
    </row>
    <row r="65" spans="2:22" ht="188.5" x14ac:dyDescent="0.35">
      <c r="B65" s="56" t="s">
        <v>650</v>
      </c>
      <c r="C65" s="85" t="s">
        <v>445</v>
      </c>
      <c r="D65" s="85" t="s">
        <v>341</v>
      </c>
      <c r="E65" s="85"/>
      <c r="F65" s="56" t="s">
        <v>651</v>
      </c>
      <c r="G65" s="89"/>
      <c r="H65" s="56"/>
      <c r="I65" s="258" t="s">
        <v>652</v>
      </c>
      <c r="J65" s="240" t="s">
        <v>653</v>
      </c>
      <c r="K65" s="85" t="s">
        <v>654</v>
      </c>
      <c r="L65" s="56">
        <v>80</v>
      </c>
      <c r="M65" s="85" t="s">
        <v>655</v>
      </c>
    </row>
    <row r="66" spans="2:22" ht="188.5" x14ac:dyDescent="0.35">
      <c r="B66" s="56" t="s">
        <v>656</v>
      </c>
      <c r="C66" s="85" t="s">
        <v>363</v>
      </c>
      <c r="D66" s="85" t="s">
        <v>657</v>
      </c>
      <c r="E66" s="85" t="s">
        <v>658</v>
      </c>
      <c r="F66" s="56" t="s">
        <v>659</v>
      </c>
      <c r="G66" s="89"/>
      <c r="H66" s="56" t="s">
        <v>660</v>
      </c>
      <c r="I66" s="258" t="s">
        <v>661</v>
      </c>
      <c r="J66" s="240" t="s">
        <v>662</v>
      </c>
      <c r="K66" s="85" t="s">
        <v>663</v>
      </c>
      <c r="L66" s="56">
        <v>100</v>
      </c>
      <c r="M66" s="85"/>
    </row>
    <row r="67" spans="2:22" ht="275.5" x14ac:dyDescent="0.35">
      <c r="B67" s="56" t="s">
        <v>664</v>
      </c>
      <c r="C67" s="85" t="s">
        <v>363</v>
      </c>
      <c r="D67" s="85" t="s">
        <v>665</v>
      </c>
      <c r="E67" s="85" t="s">
        <v>666</v>
      </c>
      <c r="F67" s="56" t="s">
        <v>667</v>
      </c>
      <c r="G67" s="89"/>
      <c r="H67" s="56" t="s">
        <v>668</v>
      </c>
      <c r="I67" s="258" t="s">
        <v>669</v>
      </c>
      <c r="J67" s="85" t="s">
        <v>670</v>
      </c>
      <c r="K67" s="85" t="s">
        <v>671</v>
      </c>
      <c r="L67" s="56">
        <v>80</v>
      </c>
      <c r="M67" s="85"/>
    </row>
    <row r="68" spans="2:22" ht="285.75" customHeight="1" x14ac:dyDescent="0.35">
      <c r="B68" s="56" t="s">
        <v>672</v>
      </c>
      <c r="C68" s="85" t="s">
        <v>348</v>
      </c>
      <c r="D68" s="85" t="s">
        <v>673</v>
      </c>
      <c r="E68" s="85"/>
      <c r="F68" s="56" t="s">
        <v>674</v>
      </c>
      <c r="G68" s="89"/>
      <c r="H68" s="56"/>
      <c r="I68" s="258" t="s">
        <v>348</v>
      </c>
      <c r="J68" s="240" t="s">
        <v>675</v>
      </c>
      <c r="K68" s="85" t="s">
        <v>676</v>
      </c>
      <c r="L68" s="56">
        <v>80</v>
      </c>
      <c r="M68" s="85"/>
    </row>
    <row r="69" spans="2:22" ht="43.5" x14ac:dyDescent="0.35">
      <c r="B69" s="88" t="s">
        <v>677</v>
      </c>
      <c r="C69" s="89" t="s">
        <v>678</v>
      </c>
      <c r="D69" s="89" t="s">
        <v>234</v>
      </c>
      <c r="E69" s="89"/>
      <c r="F69" s="88" t="s">
        <v>679</v>
      </c>
      <c r="G69" s="89" t="s">
        <v>645</v>
      </c>
      <c r="H69" s="88"/>
      <c r="I69" s="265"/>
      <c r="J69" s="89"/>
      <c r="K69" s="89"/>
      <c r="L69" s="90">
        <f>ROUND(AVERAGE(L70:L72),0)</f>
        <v>80</v>
      </c>
      <c r="M69" s="89"/>
      <c r="N69" s="79"/>
      <c r="O69" s="79"/>
      <c r="P69" s="79"/>
      <c r="Q69" s="79"/>
      <c r="R69" s="79"/>
      <c r="S69" s="213"/>
      <c r="T69" s="79"/>
      <c r="U69" s="79"/>
      <c r="V69" s="79"/>
    </row>
    <row r="70" spans="2:22" ht="104" x14ac:dyDescent="0.35">
      <c r="B70" s="56" t="s">
        <v>680</v>
      </c>
      <c r="C70" s="85" t="s">
        <v>678</v>
      </c>
      <c r="D70" s="85" t="s">
        <v>236</v>
      </c>
      <c r="E70" s="85"/>
      <c r="F70" s="56" t="s">
        <v>681</v>
      </c>
      <c r="G70" s="89"/>
      <c r="H70" s="56"/>
      <c r="I70" s="258" t="s">
        <v>682</v>
      </c>
      <c r="J70" s="85"/>
      <c r="K70" s="85" t="s">
        <v>683</v>
      </c>
      <c r="L70" s="56">
        <v>80</v>
      </c>
      <c r="M70" s="85"/>
    </row>
    <row r="71" spans="2:22" ht="203" x14ac:dyDescent="0.35">
      <c r="B71" s="56" t="s">
        <v>684</v>
      </c>
      <c r="C71" s="85" t="s">
        <v>678</v>
      </c>
      <c r="D71" s="85" t="s">
        <v>237</v>
      </c>
      <c r="E71" s="85" t="s">
        <v>685</v>
      </c>
      <c r="F71" s="56" t="s">
        <v>686</v>
      </c>
      <c r="G71" s="89"/>
      <c r="H71" s="56" t="s">
        <v>687</v>
      </c>
      <c r="I71" s="258" t="s">
        <v>688</v>
      </c>
      <c r="J71" s="240" t="s">
        <v>689</v>
      </c>
      <c r="K71" s="85" t="s">
        <v>690</v>
      </c>
      <c r="L71" s="56">
        <v>60</v>
      </c>
      <c r="M71" s="85"/>
    </row>
    <row r="72" spans="2:22" ht="217.5" x14ac:dyDescent="0.35">
      <c r="B72" s="56" t="s">
        <v>691</v>
      </c>
      <c r="C72" s="85" t="s">
        <v>363</v>
      </c>
      <c r="D72" s="85" t="s">
        <v>692</v>
      </c>
      <c r="E72" s="85" t="s">
        <v>693</v>
      </c>
      <c r="F72" s="56" t="s">
        <v>694</v>
      </c>
      <c r="G72" s="89"/>
      <c r="H72" s="56" t="s">
        <v>695</v>
      </c>
      <c r="I72" s="258" t="s">
        <v>696</v>
      </c>
      <c r="J72" s="240" t="s">
        <v>697</v>
      </c>
      <c r="K72" s="85" t="s">
        <v>698</v>
      </c>
      <c r="L72" s="56">
        <v>100</v>
      </c>
      <c r="M72" s="85"/>
    </row>
    <row r="73" spans="2:22" ht="46.5" customHeight="1" x14ac:dyDescent="0.35">
      <c r="B73" s="424" t="s">
        <v>32</v>
      </c>
      <c r="C73" s="424"/>
      <c r="D73" s="424"/>
      <c r="E73" s="424"/>
      <c r="F73" s="424"/>
      <c r="G73" s="424"/>
      <c r="H73" s="424"/>
      <c r="I73" s="424"/>
      <c r="J73" s="424"/>
      <c r="K73" s="424"/>
      <c r="L73" s="424"/>
      <c r="M73" s="424"/>
    </row>
    <row r="74" spans="2:22" ht="29" x14ac:dyDescent="0.35">
      <c r="B74" s="80" t="s">
        <v>699</v>
      </c>
      <c r="C74" s="81" t="s">
        <v>700</v>
      </c>
      <c r="D74" s="81" t="s">
        <v>32</v>
      </c>
      <c r="E74" s="81"/>
      <c r="F74" s="80" t="s">
        <v>31</v>
      </c>
      <c r="G74" s="81"/>
      <c r="H74" s="95"/>
      <c r="I74" s="96"/>
      <c r="J74" s="97"/>
      <c r="K74" s="97"/>
      <c r="L74" s="83">
        <f>ROUND(AVERAGE($L$75,$L$76),0)</f>
        <v>100</v>
      </c>
      <c r="M74" s="97"/>
    </row>
    <row r="75" spans="2:22" ht="217.5" x14ac:dyDescent="0.35">
      <c r="B75" s="56" t="s">
        <v>701</v>
      </c>
      <c r="C75" s="85" t="s">
        <v>700</v>
      </c>
      <c r="D75" s="85" t="s">
        <v>274</v>
      </c>
      <c r="E75" s="85" t="s">
        <v>702</v>
      </c>
      <c r="F75" s="56" t="s">
        <v>703</v>
      </c>
      <c r="G75" s="85" t="s">
        <v>458</v>
      </c>
      <c r="H75" s="56"/>
      <c r="I75" s="258" t="s">
        <v>704</v>
      </c>
      <c r="J75" s="240" t="s">
        <v>705</v>
      </c>
      <c r="K75" s="85" t="s">
        <v>706</v>
      </c>
      <c r="L75" s="56">
        <v>100</v>
      </c>
      <c r="M75" s="85"/>
    </row>
    <row r="76" spans="2:22" ht="217.5" x14ac:dyDescent="0.35">
      <c r="B76" s="56" t="s">
        <v>707</v>
      </c>
      <c r="C76" s="85" t="s">
        <v>700</v>
      </c>
      <c r="D76" s="85" t="s">
        <v>275</v>
      </c>
      <c r="E76" s="85" t="s">
        <v>708</v>
      </c>
      <c r="F76" s="56" t="s">
        <v>709</v>
      </c>
      <c r="G76" s="85" t="s">
        <v>458</v>
      </c>
      <c r="H76" s="56"/>
      <c r="I76" s="258" t="s">
        <v>710</v>
      </c>
      <c r="J76" s="240" t="s">
        <v>711</v>
      </c>
      <c r="K76" s="85" t="s">
        <v>712</v>
      </c>
      <c r="L76" s="56">
        <v>100</v>
      </c>
      <c r="M76" s="85"/>
      <c r="N76" s="79"/>
      <c r="O76" s="79"/>
      <c r="P76" s="79"/>
      <c r="Q76" s="79"/>
      <c r="R76" s="79"/>
      <c r="S76" s="213"/>
      <c r="T76" s="79"/>
      <c r="U76" s="79"/>
      <c r="V76" s="79"/>
    </row>
    <row r="77" spans="2:22" x14ac:dyDescent="0.35">
      <c r="B77" s="79"/>
      <c r="C77" s="79"/>
      <c r="D77" s="106"/>
      <c r="E77" s="212"/>
      <c r="F77" s="213"/>
      <c r="G77" s="212"/>
      <c r="H77" s="51"/>
      <c r="I77" s="107"/>
      <c r="L77" s="51"/>
      <c r="M77" s="107"/>
    </row>
  </sheetData>
  <sheetProtection algorithmName="SHA-512" hashValue="WOPZn9Rq9Yp1B/ZncrFL4xEQkzl4aNyvu4oqXQJAxs8WfJU6PTkdcHZew4zO30eLXVjOrJM2qM5KwpGzefP7Iw==" saltValue="o0Fdr4UjhmU1DAouxTH7HQ==" spinCount="100000" sheet="1" objects="1" scenarios="1" selectLockedCells="1" selectUnlockedCells="1"/>
  <autoFilter ref="B11:M76" xr:uid="{00000000-0001-0000-0400-000000000000}"/>
  <mergeCells count="13">
    <mergeCell ref="B2:C9"/>
    <mergeCell ref="D2:K5"/>
    <mergeCell ref="L2:M9"/>
    <mergeCell ref="D6:K9"/>
    <mergeCell ref="I14:I15"/>
    <mergeCell ref="J14:J15"/>
    <mergeCell ref="B12:M12"/>
    <mergeCell ref="B73:M73"/>
    <mergeCell ref="B16:M16"/>
    <mergeCell ref="B27:M27"/>
    <mergeCell ref="B38:M38"/>
    <mergeCell ref="B53:M53"/>
    <mergeCell ref="B61:M61"/>
  </mergeCells>
  <dataValidations count="1">
    <dataValidation type="list" allowBlank="1" showInputMessage="1" showErrorMessage="1" sqref="L70:L72 L14:L15 L19:L23 L25:L26 L30:L31 L37 L33:L35 L46:L48 L41:L44 L50:L52 L56:L58 L60 L64:L68 L75:L76" xr:uid="{00000000-0002-0000-0400-000000000000}">
      <formula1>$S$10:$S$16</formula1>
    </dataValidation>
  </dataValidations>
  <hyperlinks>
    <hyperlink ref="J30" r:id="rId1" display="https://jepcolombia.sharepoint.com/SE/TI/SI/Documentos%20compartidos/Forms/AllItems.aspx?id=%2FSE%2FTI%2FSI%2FDocumentos%20compartidos%2F01%5FSeguimiento%20SGSPI%2F04%5FInstrumento%20de%20evaluaci%C3%B3n%20MSPI%2F2024%2FEvidencias%2FAdministrativas%2FAD%2E3%20%2D%20SEGURIDAD%20DE%20LOS%20RECURSOS%20HUMANOS%2FAD%2E3%2E1%2E2%20%2D%20Selecci%C3%B3n%20e%20investigaci%C3%B3n%20de%20antecedentes&amp;viewid=2ba889e8%2Dad22%2D4c25%2D9bf8%2Daca65db7a099" xr:uid="{3EEDA073-8BF2-4A7F-8F3C-68E836A289D4}"/>
    <hyperlink ref="J31" r:id="rId2" display="https://jepcolombia.sharepoint.com/SE/TI/SI/Documentos%20compartidos/Forms/AllItems.aspx?id=%2FSE%2FTI%2FSI%2FDocumentos%20compartidos%2F01%5FSeguimiento%20SGSPI%2F04%5FInstrumento%20de%20evaluaci%C3%B3n%20MSPI%2F2024%2FEvidencias%2FAdministrativas%2FAD%2E3%20%2D%20SEGURIDAD%20DE%20LOS%20RECURSOS%20HUMANOS%2FAD%2E3%2E1%2E2%20%2D%20T%C3%A9rminos%20y%20condiciones%20del%20empleo&amp;viewid=2ba889e8%2Dad22%2D4c25%2D9bf8%2Daca65db7a099" xr:uid="{5FEAA361-EE5C-4959-9FD2-3E231D8CB3C2}"/>
    <hyperlink ref="J33" r:id="rId3" display="https://jepcolombia.sharepoint.com/SE/TI/SI/Documentos%20compartidos/Forms/AllItems.aspx?id=%2FSE%2FTI%2FSI%2FDocumentos%20compartidos%2F01%5FSeguimiento%20SGSPI%2F04%5FInstrumento%20de%20evaluaci%C3%B3n%20MSPI%2F2024%2FEvidencias%2FAdministrativas%2FAD%2E3%20%2D%20SEGURIDAD%20DE%20LOS%20RECURSOS%20HUMANOS%2FAD%2E3%2E2%2E1%20%2D%20Responsabilidades%20de%20la%20direcci%C3%B3n&amp;viewid=2ba889e8%2Dad22%2D4c25%2D9bf8%2Daca65db7a099" xr:uid="{6D529238-EF12-4136-A41D-3D41DF4D54CF}"/>
    <hyperlink ref="J21" r:id="rId4" display="https://jepcolombia.sharepoint.com/:f:/r/SE/TI/SI/Documentos%20compartidos/01_Seguimiento%20SGSPI/04_Instrumento%20de%20evaluaci%C3%B3n%20MSPI/2024/Evidencias/Administrativas/AD.2%20-%20ORGANIZACION%20DE%20LA%20SEGURIDAD%20DE%20LA%20INFORMACION/AD.2.1.3%20-%20Contacto%20con%20las%20autoridades?csf=1&amp;web=1&amp;e=uqQ1IR" xr:uid="{3A246AD9-6814-4011-968C-DB127D6A1DD0}"/>
    <hyperlink ref="J22" r:id="rId5" display="https://jepcolombia.sharepoint.com/:f:/r/SE/TI/SI/Documentos%20compartidos/01_Seguimiento%20SGSPI/04_Instrumento%20de%20evaluaci%C3%B3n%20MSPI/2024/Evidencias/Administrativas/AD.2%20-%20ORGANIZACION%20DE%20LA%20SEGURIDAD%20DE%20LA%20INFORMACION/AD.2.1.4%20-%20Contacto%20con%20grupos%20de%20inter%C3%A9s%20especiales?csf=1&amp;web=1&amp;e=MfSoU1" xr:uid="{26AA4B4E-46B8-42FF-A5AA-8D26CDD66F74}"/>
    <hyperlink ref="J37" r:id="rId6" display="https://jepcolombia.sharepoint.com/SE/TI/SI/Documentos%20compartidos/Forms/AllItems.aspx?id=%2FSE%2FTI%2FSI%2FDocumentos%20compartidos%2F01%5FSeguimiento%20SGSPI%2F04%5FInstrumento%20de%20evaluaci%C3%B3n%20MSPI%2F2024%2FEvidencias%2FAdministrativas%2FAD%2E3%20%2D%20SEGURIDAD%20DE%20LOS%20RECURSOS%20HUMANOS%2FAD%2E3%2E3%2E1%20%2D%20Terminaci%C3%B3n%20o%20cambio%20de%20responsabilidades%20de%20empleo&amp;viewid=2ba889e8%2Dad22%2D4c25%2D9bf8%2Daca65db7a099" xr:uid="{EC206CDA-E46B-4C10-9090-82C50798CF37}"/>
    <hyperlink ref="J35" r:id="rId7" display="https://jepcolombia.sharepoint.com/SE/TI/SI/Documentos%20compartidos/Forms/AllItems.aspx?id=%2FSE%2FTI%2FSI%2FDocumentos%20compartidos%2F01%5FSeguimiento%20SGSPI%2F04%5FInstrumento%20de%20evaluaci%C3%B3n%20MSPI%2F2024%2FEvidencias%2FAdministrativas%2FAD%2E3%20%2D%20SEGURIDAD%20DE%20LOS%20RECURSOS%20HUMANOS%2FAD%2E3%2E2%2E3%20%2D%20Proceso%20disciplinario&amp;viewid=2ba889e8%2Dad22%2D4c25%2D9bf8%2Daca65db7a099" xr:uid="{C40D5CA5-FBBE-4EAC-98C7-224BAD7E3A97}"/>
    <hyperlink ref="J25" r:id="rId8" display="https://jepcolombia.sharepoint.com/:f:/r/SE/TI/SI/Documentos%20compartidos/01_Seguimiento%20SGSPI/04_Instrumento%20de%20evaluaci%C3%B3n%20MSPI/2024/Evidencias/Administrativas/AD.2%20-%20ORGANIZACION%20DE%20LA%20SEGURIDAD%20DE%20LA%20INFORMACION/AD.2.2.1%20-%20Pol%C3%ADtica%20para%20dispositivos%20m%C3%B3viles?csf=1&amp;web=1&amp;e=xaN3be" xr:uid="{6E0CF6AF-897A-4612-88B4-0E6EE307F3C4}"/>
    <hyperlink ref="J26" r:id="rId9" display="https://jepcolombia.sharepoint.com/:f:/r/SE/TI/SI/Documentos%20compartidos/01_Seguimiento%20SGSPI/04_Instrumento%20de%20evaluaci%C3%B3n%20MSPI/2024/Evidencias/Administrativas/AD.2%20-%20ORGANIZACION%20DE%20LA%20SEGURIDAD%20DE%20LA%20INFORMACION/AD.2.2.2%20-%20Teletrabajo?csf=1&amp;web=1&amp;e=Knx79z" xr:uid="{B7CFF113-F605-4723-A2F8-4795A9733870}"/>
    <hyperlink ref="J64" r:id="rId10" display="https://jepcolombia.sharepoint.com/SE/TI/SI/Documentos%20compartidos/Forms/AllItems.aspx?id=%2FSE%2FTI%2FSI%2FDocumentos%20compartidos%2F01%5FSeguimiento%20SGSPI%2F04%5FInstrumento%20de%20evaluaci%C3%B3n%20MSPI%2F2024%2FEvidencias%2FAdministrativas%2FAD%2E6%20%2D%20CUMPLIMIENTO%2FAD%2E6%2E1%2E1%20%2D%20Identificaci%C3%B3n%20de%20la%20legislaci%C3%B3n%20aplicable%20y%20de%20los%20requisitos%20contractuales&amp;viewid=2ba889e8%2Dad22%2D4c25%2D9bf8%2Daca65db7a099" xr:uid="{86F0BE93-E104-4DBC-B9EC-8CC22B2BC06E}"/>
    <hyperlink ref="J65" r:id="rId11" display="https://jepcolombia.sharepoint.com/SE/TI/SI/Documentos%20compartidos/Forms/AllItems.aspx?id=%2FSE%2FTI%2FSI%2FDocumentos%20compartidos%2F01%5FSeguimiento%20SGSPI%2F04%5FInstrumento%20de%20evaluaci%C3%B3n%20MSPI%2F2024%2FEvidencias%2FAdministrativas%2FAD%2E6%20%2D%20CUMPLIMIENTO%2FAD%2E6%2E1%2E2%20%2D%20Derechos%20de%20propiedad%20intelectual&amp;viewid=2ba889e8%2Dad22%2D4c25%2D9bf8%2Daca65db7a099" xr:uid="{B9FF8DC2-6DFE-4363-8215-5606A0F52018}"/>
    <hyperlink ref="J41" r:id="rId12" display="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1%2E1%20%2D%20Inventario%20de%20activos&amp;viewid=2ba889e8%2Dad22%2D4c25%2D9bf8%2Daca65db7a099" xr:uid="{59735B50-A028-4AED-8C01-A2505628626D}"/>
    <hyperlink ref="J42" r:id="rId13" display="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1%2E2%20%2D%20Propiedad%20de%20los%20activos&amp;viewid=2ba889e8%2Dad22%2D4c25%2D9bf8%2Daca65db7a099 " xr:uid="{6FC2F442-0D0F-474A-8B65-4B5732AE7D24}"/>
    <hyperlink ref="J43" r:id="rId14" display="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1%2E3%20%2D%20Uso%20aceptable%20de%20los%20activos&amp;viewid=2ba889e8%2Dad22%2D4c25%2D9bf8%2Daca65db7a099" xr:uid="{AF8FA75D-86C7-4CD6-87A7-964FF2DC22AD}"/>
    <hyperlink ref="J66" r:id="rId15" display="https://jepcolombia.sharepoint.com/SE/TI/SI/Documentos%20compartidos/Forms/AllItems.aspx?id=%2FSE%2FTI%2FSI%2FDocumentos%20compartidos%2F01%5FSeguimiento%20SGSPI%2F04%5FInstrumento%20de%20evaluaci%C3%B3n%20MSPI%2F2024%2FEvidencias%2FAdministrativas%2FAD%2E6%20%2D%20CUMPLIMIENTO%2FAD%2E6%2E1%2E3%20%2D%20Protecci%C3%B3n%20de%20registros&amp;viewid=2ba889e8%2Dad22%2D4c25%2D9bf8%2Daca65db7a099" xr:uid="{CF3E99D5-5994-4795-A87F-DFD8D0A57139}"/>
    <hyperlink ref="J68" r:id="rId16" display="https://jepcolombia.sharepoint.com/SE/TI/SI/Documentos%20compartidos/Forms/AllItems.aspx?id=%2FSE%2FTI%2FSI%2FDocumentos%20compartidos%2F01%5FSeguimiento%20SGSPI%2F04%5FInstrumento%20de%20evaluaci%C3%B3n%20MSPI%2F2024%2FEvidencias%2FAdministrativas%2FAD%2E6%20%2D%20CUMPLIMIENTO%2FAD%2E6%2E1%2E5%20%2D%20Reglamentaci%C3%B3n%20de%20controles%20criptogr%C3%A1ficos&amp;viewid=2ba889e8%2Dad22%2D4c25%2D9bf8%2Daca65db7a099" xr:uid="{CC429616-43C9-474F-9A94-3D3F782D093B}"/>
    <hyperlink ref="J72" r:id="rId17" display="https://jepcolombia.sharepoint.com/SE/TI/SI/Documentos%20compartidos/Forms/AllItems.aspx?id=%2FSE%2FTI%2FSI%2FDocumentos%20compartidos%2F01%5FSeguimiento%20SGSPI%2F04%5FInstrumento%20de%20evaluaci%C3%B3n%20MSPI%2F2024%2FEvidencias%2FAdministrativas%2FAD%2E6%20%2D%20CUMPLIMIENTO%2FAD%2E6%2E2%2E3%20%2D%20Revisi%C3%B3n%20de%20cumplimiento%20t%C3%A9cnico&amp;viewid=2ba889e8%2Dad22%2D4c25%2D9bf8%2Daca65db7a099" xr:uid="{C8B3B99A-D0A0-4549-B705-1DF4A535240F}"/>
    <hyperlink ref="J44" r:id="rId18" display="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1%2E4%20%2D%20Devoluci%C3%B3n%20de%20activos&amp;viewid=2ba889e8%2Dad22%2D4c25%2D9bf8%2Daca65db7a099" xr:uid="{15FACB67-8D68-4778-8A28-442CB50C656F}"/>
    <hyperlink ref="J46" r:id="rId19" display="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2%2E1%20%2D%20Clasificaci%C3%B3n%20de%20la%20informaci%C3%B3n&amp;viewid=2ba889e8%2Dad22%2D4c25%2D9bf8%2Daca65db7a099" xr:uid="{80E30991-6AD6-47BF-B385-1A0C830BDD0D}"/>
    <hyperlink ref="J48" r:id="rId20" display="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2%2E3%20%2D%20Manejo%20de%20activos&amp;viewid=2ba889e8%2Dad22%2D4c25%2D9bf8%2Daca65db7a099" xr:uid="{BE9E6EB5-3FB6-4FC4-8BDE-5037186DD01E}"/>
    <hyperlink ref="J50" r:id="rId21" display="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3%2E1%20%2D%20Gesti%C3%B3n%20de%20medios%20removibles&amp;viewid=2ba889e8%2Dad22%2D4c25%2D9bf8%2Daca65db7a099" xr:uid="{CA200C04-0D74-44A6-BBF0-A80B687709AB}"/>
    <hyperlink ref="J51" r:id="rId22" display="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3%2E2%20%2D%20Disposici%C3%B3n%20de%20los%20medios&amp;viewid=2ba889e8%2Dad22%2D4c25%2D9bf8%2Daca65db7a099" xr:uid="{BEAAF37A-7406-4C63-9F62-E19471FB016D}"/>
    <hyperlink ref="J52" r:id="rId23" display="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3%2E3%20%2D%20Transferencia%20de%20medios%20f%C3%ADsicos&amp;viewid=2ba889e8%2Dad22%2D4c25%2D9bf8%2Daca65db7a099" xr:uid="{A8192417-C3F1-4F2D-88C5-6E25413B587E}"/>
    <hyperlink ref="J14" r:id="rId24" display="https://jepcolombia.sharepoint.com/:f:/r/SE/TI/SI/Documentos%20compartidos/01_Seguimiento%20SGSPI/04_Instrumento%20de%20evaluaci%C3%B3n%20MSPI/2024/Evidencias/Administrativas/AD.1%20-%20POLITICA%20DE%20SEGURIDAD%20DE%20LA%20INFORMACION?csf=1&amp;web=1&amp;e=foIc9A" xr:uid="{1CF72876-3626-4888-94CA-6B85627C0E50}"/>
    <hyperlink ref="J19" r:id="rId25" display="https://jepcolombia.sharepoint.com/:f:/r/SE/TI/SI/Documentos%20compartidos/01_Seguimiento%20SGSPI/04_Instrumento%20de%20evaluaci%C3%B3n%20MSPI/2024/Evidencias/Administrativas/AD.2%20-%20ORGANIZACION%20DE%20LA%20SEGURIDAD%20DE%20LA%20INFORMACION/AD.2.1.1%20-%20Roles%20y%20Responsabilidades?csf=1&amp;web=1&amp;e=fPjqmB" xr:uid="{AAB5DA04-13D4-4E44-890B-592DBAB4FBF9}"/>
    <hyperlink ref="J20" r:id="rId26" display="https://jepcolombia.sharepoint.com/:f:/r/SE/TI/SI/Documentos%20compartidos/01_Seguimiento%20SGSPI/04_Instrumento%20de%20evaluaci%C3%B3n%20MSPI/2024/Evidencias/Administrativas/AD.2%20-%20ORGANIZACION%20DE%20LA%20SEGURIDAD%20DE%20LA%20INFORMACION/AD.2.1.2%20-%20Separaci%C3%B3n%20de%20deberes%20-%20tareas?csf=1&amp;web=1&amp;e=xSO6Oh" xr:uid="{22074F13-3C8D-49FD-94C5-171023944204}"/>
    <hyperlink ref="J23" r:id="rId27" display="https://jepcolombia.sharepoint.com/:f:/r/SE/TI/SI/Documentos%20compartidos/01_Seguimiento%20SGSPI/04_Instrumento%20de%20evaluaci%C3%B3n%20MSPI/2024/Evidencias/Administrativas/AD.2%20-%20ORGANIZACION%20DE%20LA%20SEGURIDAD%20DE%20LA%20INFORMACION/AD.2.1.5%20-%20Seguridad%20de%20la%20informaci%C3%B3n%20en%20la%20gesti%C3%B3n%20de%20proyec?csf=1&amp;web=1&amp;e=I3tUTa" xr:uid="{FAAD1139-E700-4214-9E6A-4B869C46FFBB}"/>
    <hyperlink ref="J56" r:id="rId28" display="https://jepcolombia.sharepoint.com/:f:/r/SE/TI/SI/Documentos%20compartidos/01_Seguimiento%20SGSPI/04_Instrumento%20de%20evaluaci%C3%B3n%20MSPI/2024/Evidencias/Administrativas/AD.5%20-%20ASPECTOS%20DE%20SEGURIDAD%20DE%20LA%20INFORMACION%20DE%20LA%20GESTI%C3%93N%20DE%20LA%20CONTINUIDAD%20DEL%20NEGOCIO/AD.5.1.1%20-%20Planificaci%C3%B3n%20de%20la%20continuidad%20de%20la%20seguridad%20de%20la%20informaci%C3%B3n?csf=1&amp;web=1&amp;e=zSM5ZL" xr:uid="{7D271675-BA67-41F1-B381-37BF1B56597D}"/>
    <hyperlink ref="J71" r:id="rId29" display="https://jepcolombia.sharepoint.com/SE/TI/SI/Documentos%20compartidos/Forms/AllItems.aspx?id=%2FSE%2FTI%2FSI%2FDocumentos%20compartidos%2F01%5FSeguimiento%20SGSPI%2F04%5FInstrumento%20de%20evaluaci%C3%B3n%20MSPI%2F2024%2FEvidencias%2FAdministrativas%2FAD%2E6%20%2D%20CUMPLIMIENTO%2FAD%2E6%2E2%2E2%20%2D%20Cumplimiento%20con%20las%20pol%C3%ADticas%20y%20normas%20de%20seguridad&amp;viewid=2ba889e8%2Dad22%2D4c25%2D9bf8%2Daca65db7a099" xr:uid="{49650CE5-DA3C-438C-816D-66B0FDB9E017}"/>
    <hyperlink ref="J75" r:id="rId30" display="https://jepcolombia.sharepoint.com/SE/TI/SI/Documentos%20compartidos/Forms/AllItems.aspx?id=%2FSE%2FTI%2FSI%2FDocumentos%20compartidos%2F01%5FSeguimiento%20SGSPI%2F04%5FInstrumento%20de%20evaluaci%C3%B3n%20MSPI%2F2024%2FEvidencias%2FAdministrativas%2FAD%2E7%20%2D%20RELACIONES%20CON%20PROVEEDORES%2FAD%2E7%2E1%20%2D%20Seguridad%20de%20la%20informaci%C3%B3n%20en%20las%20relaciones%20con%20los%20proveedores&amp;viewid=2ba889e8%2Dad22%2D4c25%2D9bf8%2Daca65db7a099" xr:uid="{65D320AE-1B5F-4463-B8BE-3FED6B126C4D}"/>
    <hyperlink ref="J76" r:id="rId31" display="https://jepcolombia.sharepoint.com/SE/TI/SI/Documentos%20compartidos/Forms/AllItems.aspx?id=%2FSE%2FTI%2FSI%2FDocumentos%20compartidos%2F01%5FSeguimiento%20SGSPI%2F04%5FInstrumento%20de%20evaluaci%C3%B3n%20MSPI%2F2024%2FEvidencias%2FAdministrativas%2FAD%2E7%20%2D%20RELACIONES%20CON%20PROVEEDORES%2FAD%2E7%2E2%20%2D%20Gesti%C3%B3n%20de%20la%20prestaci%C3%B3n%20de%20servicios%20de%20proveedores&amp;viewid=2ba889e8%2Dad22%2D4c25%2D9bf8%2Daca65db7a099" xr:uid="{657E9A5C-F5C0-46E3-A0BF-BC30FBA06A11}"/>
  </hyperlinks>
  <pageMargins left="0.7" right="0.7" top="0.75" bottom="0.75" header="0.3" footer="0.3"/>
  <pageSetup orientation="portrait" r:id="rId32"/>
  <drawing r:id="rId33"/>
  <legacyDrawing r:id="rId3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9"/>
  <sheetViews>
    <sheetView topLeftCell="C1" zoomScale="80" zoomScaleNormal="80" workbookViewId="0">
      <selection activeCell="C15" sqref="C15"/>
    </sheetView>
  </sheetViews>
  <sheetFormatPr baseColWidth="10" defaultColWidth="11.453125" defaultRowHeight="14.5" x14ac:dyDescent="0.35"/>
  <cols>
    <col min="1" max="1" width="12" customWidth="1"/>
    <col min="2" max="2" width="21.54296875" customWidth="1"/>
    <col min="3" max="3" width="25.453125" style="52" customWidth="1"/>
    <col min="4" max="4" width="31.26953125" style="52" customWidth="1"/>
    <col min="5" max="5" width="13.26953125" style="51" customWidth="1"/>
    <col min="6" max="6" width="17.81640625" style="52" customWidth="1"/>
    <col min="7" max="7" width="20.7265625" style="52" customWidth="1"/>
    <col min="8" max="8" width="133.54296875" style="52" customWidth="1"/>
    <col min="9" max="9" width="3.26953125" style="52" hidden="1" customWidth="1"/>
    <col min="10" max="10" width="131.1796875" style="52" customWidth="1"/>
    <col min="11" max="11" width="16.7265625" customWidth="1"/>
    <col min="12" max="12" width="63.1796875" hidden="1" customWidth="1"/>
    <col min="13" max="13" width="0" hidden="1" customWidth="1"/>
    <col min="14" max="14" width="9.453125" style="50" hidden="1" customWidth="1"/>
  </cols>
  <sheetData>
    <row r="1" spans="1:14" ht="15" thickBot="1" x14ac:dyDescent="0.4">
      <c r="A1" s="108"/>
      <c r="B1" s="1"/>
      <c r="C1" s="107"/>
      <c r="K1" s="50"/>
      <c r="L1" s="59"/>
    </row>
    <row r="2" spans="1:14" x14ac:dyDescent="0.35">
      <c r="A2" s="375" t="s">
        <v>713</v>
      </c>
      <c r="B2" s="386"/>
      <c r="C2" s="435" t="s">
        <v>347</v>
      </c>
      <c r="D2" s="322"/>
      <c r="E2" s="322"/>
      <c r="F2" s="322"/>
      <c r="G2" s="322"/>
      <c r="H2" s="322"/>
      <c r="I2" s="322"/>
      <c r="J2" s="323"/>
      <c r="K2" s="273"/>
      <c r="L2" s="274"/>
    </row>
    <row r="3" spans="1:14" x14ac:dyDescent="0.35">
      <c r="A3" s="377"/>
      <c r="B3" s="387"/>
      <c r="C3" s="436"/>
      <c r="D3" s="324"/>
      <c r="E3" s="324"/>
      <c r="F3" s="324"/>
      <c r="G3" s="324"/>
      <c r="H3" s="324"/>
      <c r="I3" s="324"/>
      <c r="J3" s="325"/>
      <c r="K3" s="275"/>
      <c r="L3" s="276"/>
      <c r="N3" s="50" t="s">
        <v>348</v>
      </c>
    </row>
    <row r="4" spans="1:14" x14ac:dyDescent="0.35">
      <c r="A4" s="377"/>
      <c r="B4" s="387"/>
      <c r="C4" s="436"/>
      <c r="D4" s="324"/>
      <c r="E4" s="324"/>
      <c r="F4" s="324"/>
      <c r="G4" s="324"/>
      <c r="H4" s="324"/>
      <c r="I4" s="324"/>
      <c r="J4" s="325"/>
      <c r="K4" s="275"/>
      <c r="L4" s="276"/>
      <c r="N4" s="50">
        <v>0</v>
      </c>
    </row>
    <row r="5" spans="1:14" ht="15" thickBot="1" x14ac:dyDescent="0.4">
      <c r="A5" s="377"/>
      <c r="B5" s="387"/>
      <c r="C5" s="437"/>
      <c r="D5" s="438"/>
      <c r="E5" s="438"/>
      <c r="F5" s="438"/>
      <c r="G5" s="438"/>
      <c r="H5" s="438"/>
      <c r="I5" s="438"/>
      <c r="J5" s="439"/>
      <c r="K5" s="275"/>
      <c r="L5" s="276"/>
      <c r="N5" s="50">
        <v>20</v>
      </c>
    </row>
    <row r="6" spans="1:14" x14ac:dyDescent="0.35">
      <c r="A6" s="377"/>
      <c r="B6" s="387"/>
      <c r="C6" s="442" t="str">
        <f>PORTADA!D10</f>
        <v>Jurisdicción Especial para la Paz - JEP</v>
      </c>
      <c r="D6" s="443"/>
      <c r="E6" s="443"/>
      <c r="F6" s="443"/>
      <c r="G6" s="443"/>
      <c r="H6" s="443"/>
      <c r="I6" s="443"/>
      <c r="J6" s="444"/>
      <c r="K6" s="275"/>
      <c r="L6" s="276"/>
      <c r="N6" s="50">
        <v>40</v>
      </c>
    </row>
    <row r="7" spans="1:14" x14ac:dyDescent="0.35">
      <c r="A7" s="377"/>
      <c r="B7" s="387"/>
      <c r="C7" s="445"/>
      <c r="D7" s="446"/>
      <c r="E7" s="446"/>
      <c r="F7" s="446"/>
      <c r="G7" s="446"/>
      <c r="H7" s="446"/>
      <c r="I7" s="446"/>
      <c r="J7" s="447"/>
      <c r="K7" s="275"/>
      <c r="L7" s="276"/>
      <c r="N7" s="50">
        <v>60</v>
      </c>
    </row>
    <row r="8" spans="1:14" x14ac:dyDescent="0.35">
      <c r="A8" s="377"/>
      <c r="B8" s="387"/>
      <c r="C8" s="445"/>
      <c r="D8" s="446"/>
      <c r="E8" s="446"/>
      <c r="F8" s="446"/>
      <c r="G8" s="446"/>
      <c r="H8" s="446"/>
      <c r="I8" s="446"/>
      <c r="J8" s="447"/>
      <c r="K8" s="275"/>
      <c r="L8" s="276"/>
      <c r="N8" s="50">
        <v>80</v>
      </c>
    </row>
    <row r="9" spans="1:14" ht="15" thickBot="1" x14ac:dyDescent="0.4">
      <c r="A9" s="380"/>
      <c r="B9" s="388"/>
      <c r="C9" s="448"/>
      <c r="D9" s="449"/>
      <c r="E9" s="449"/>
      <c r="F9" s="449"/>
      <c r="G9" s="449"/>
      <c r="H9" s="449"/>
      <c r="I9" s="449"/>
      <c r="J9" s="450"/>
      <c r="K9" s="440"/>
      <c r="L9" s="441"/>
      <c r="N9" s="50">
        <v>100</v>
      </c>
    </row>
    <row r="10" spans="1:14" x14ac:dyDescent="0.35">
      <c r="A10" s="108"/>
      <c r="B10" s="1"/>
      <c r="C10" s="107"/>
      <c r="K10" s="50"/>
      <c r="L10" s="59"/>
    </row>
    <row r="11" spans="1:14" ht="62" x14ac:dyDescent="0.35">
      <c r="A11" s="109" t="s">
        <v>714</v>
      </c>
      <c r="B11" s="109" t="s">
        <v>350</v>
      </c>
      <c r="C11" s="110" t="s">
        <v>351</v>
      </c>
      <c r="D11" s="109" t="s">
        <v>352</v>
      </c>
      <c r="E11" s="109" t="s">
        <v>353</v>
      </c>
      <c r="F11" s="109" t="s">
        <v>354</v>
      </c>
      <c r="G11" s="109" t="s">
        <v>355</v>
      </c>
      <c r="H11" s="109" t="s">
        <v>356</v>
      </c>
      <c r="I11" s="109" t="s">
        <v>357</v>
      </c>
      <c r="J11" s="109" t="s">
        <v>358</v>
      </c>
      <c r="K11" s="209" t="s">
        <v>359</v>
      </c>
      <c r="L11" s="110" t="s">
        <v>360</v>
      </c>
    </row>
    <row r="12" spans="1:14" ht="29.15" customHeight="1" x14ac:dyDescent="0.35">
      <c r="A12" s="434" t="s">
        <v>20</v>
      </c>
      <c r="B12" s="434"/>
      <c r="C12" s="434"/>
      <c r="D12" s="434"/>
      <c r="E12" s="434"/>
      <c r="F12" s="434"/>
      <c r="G12" s="434"/>
      <c r="H12" s="434"/>
      <c r="I12" s="434"/>
      <c r="J12" s="434"/>
      <c r="K12" s="434"/>
      <c r="L12" s="434"/>
    </row>
    <row r="13" spans="1:14" ht="72.5" x14ac:dyDescent="0.35">
      <c r="A13" s="111" t="s">
        <v>715</v>
      </c>
      <c r="B13" s="112" t="s">
        <v>716</v>
      </c>
      <c r="C13" s="112" t="s">
        <v>20</v>
      </c>
      <c r="D13" s="112"/>
      <c r="E13" s="111" t="s">
        <v>19</v>
      </c>
      <c r="F13" s="112" t="s">
        <v>365</v>
      </c>
      <c r="G13" s="113"/>
      <c r="H13" s="114"/>
      <c r="I13" s="113"/>
      <c r="J13" s="113"/>
      <c r="K13" s="115">
        <f>ROUND(AVERAGE(K14,K17,K24,K26),0)</f>
        <v>91</v>
      </c>
      <c r="L13" s="112"/>
    </row>
    <row r="14" spans="1:14" ht="43.5" x14ac:dyDescent="0.35">
      <c r="A14" s="88" t="s">
        <v>717</v>
      </c>
      <c r="B14" s="116" t="s">
        <v>363</v>
      </c>
      <c r="C14" s="91" t="s">
        <v>718</v>
      </c>
      <c r="D14" s="208" t="s">
        <v>719</v>
      </c>
      <c r="E14" s="207" t="s">
        <v>720</v>
      </c>
      <c r="F14" s="116" t="s">
        <v>721</v>
      </c>
      <c r="G14" s="117"/>
      <c r="H14" s="118"/>
      <c r="I14" s="116"/>
      <c r="J14" s="119"/>
      <c r="K14" s="120">
        <f>ROUND(AVERAGE(K15:K16),0)</f>
        <v>100</v>
      </c>
      <c r="L14" s="91"/>
    </row>
    <row r="15" spans="1:14" ht="409.5" x14ac:dyDescent="0.35">
      <c r="A15" s="56" t="s">
        <v>722</v>
      </c>
      <c r="B15" s="116" t="s">
        <v>363</v>
      </c>
      <c r="C15" s="116" t="s">
        <v>723</v>
      </c>
      <c r="D15" s="116" t="s">
        <v>724</v>
      </c>
      <c r="E15" s="25" t="s">
        <v>725</v>
      </c>
      <c r="F15" s="116"/>
      <c r="G15" s="119" t="s">
        <v>470</v>
      </c>
      <c r="H15" s="121" t="s">
        <v>726</v>
      </c>
      <c r="I15" s="244" t="s">
        <v>727</v>
      </c>
      <c r="J15" s="116" t="s">
        <v>728</v>
      </c>
      <c r="K15" s="56">
        <v>100</v>
      </c>
      <c r="L15" s="116"/>
    </row>
    <row r="16" spans="1:14" ht="409.5" x14ac:dyDescent="0.35">
      <c r="A16" s="56" t="s">
        <v>729</v>
      </c>
      <c r="B16" s="116" t="s">
        <v>445</v>
      </c>
      <c r="C16" s="116" t="s">
        <v>730</v>
      </c>
      <c r="D16" s="116" t="s">
        <v>731</v>
      </c>
      <c r="E16" s="25" t="s">
        <v>732</v>
      </c>
      <c r="F16" s="116"/>
      <c r="G16" s="116" t="s">
        <v>733</v>
      </c>
      <c r="H16" s="121" t="s">
        <v>734</v>
      </c>
      <c r="I16" s="244" t="s">
        <v>735</v>
      </c>
      <c r="J16" s="116" t="s">
        <v>736</v>
      </c>
      <c r="K16" s="56">
        <v>100</v>
      </c>
      <c r="L16" s="116" t="s">
        <v>737</v>
      </c>
    </row>
    <row r="17" spans="1:12" ht="58" x14ac:dyDescent="0.35">
      <c r="A17" s="88" t="s">
        <v>738</v>
      </c>
      <c r="B17" s="116" t="s">
        <v>363</v>
      </c>
      <c r="C17" s="91" t="s">
        <v>739</v>
      </c>
      <c r="D17" s="91" t="s">
        <v>740</v>
      </c>
      <c r="E17" s="88" t="s">
        <v>741</v>
      </c>
      <c r="F17" s="116" t="s">
        <v>742</v>
      </c>
      <c r="G17" s="117"/>
      <c r="H17" s="121"/>
      <c r="I17" s="121"/>
      <c r="J17" s="116"/>
      <c r="K17" s="120">
        <f>ROUND(AVERAGE(K18:K23),0)</f>
        <v>83</v>
      </c>
      <c r="L17" s="91"/>
    </row>
    <row r="18" spans="1:12" ht="409.5" x14ac:dyDescent="0.35">
      <c r="A18" s="56" t="s">
        <v>743</v>
      </c>
      <c r="B18" s="116" t="s">
        <v>363</v>
      </c>
      <c r="C18" s="116" t="s">
        <v>744</v>
      </c>
      <c r="D18" s="116" t="s">
        <v>745</v>
      </c>
      <c r="E18" s="56" t="s">
        <v>746</v>
      </c>
      <c r="F18" s="116"/>
      <c r="G18" s="119" t="s">
        <v>747</v>
      </c>
      <c r="H18" s="121" t="s">
        <v>748</v>
      </c>
      <c r="I18" s="244" t="s">
        <v>749</v>
      </c>
      <c r="J18" s="116" t="s">
        <v>750</v>
      </c>
      <c r="K18" s="56">
        <v>100</v>
      </c>
      <c r="L18" s="116"/>
    </row>
    <row r="19" spans="1:12" ht="409.5" x14ac:dyDescent="0.35">
      <c r="A19" s="56" t="s">
        <v>751</v>
      </c>
      <c r="B19" s="116" t="s">
        <v>363</v>
      </c>
      <c r="C19" s="116" t="s">
        <v>752</v>
      </c>
      <c r="D19" s="116" t="s">
        <v>753</v>
      </c>
      <c r="E19" s="56" t="s">
        <v>754</v>
      </c>
      <c r="F19" s="116"/>
      <c r="G19" s="119" t="s">
        <v>747</v>
      </c>
      <c r="H19" s="121" t="s">
        <v>755</v>
      </c>
      <c r="I19" s="244" t="s">
        <v>756</v>
      </c>
      <c r="J19" s="116" t="s">
        <v>757</v>
      </c>
      <c r="K19" s="56">
        <v>80</v>
      </c>
      <c r="L19" s="116" t="s">
        <v>758</v>
      </c>
    </row>
    <row r="20" spans="1:12" ht="409.5" x14ac:dyDescent="0.35">
      <c r="A20" s="56" t="s">
        <v>759</v>
      </c>
      <c r="B20" s="116" t="s">
        <v>363</v>
      </c>
      <c r="C20" s="116" t="s">
        <v>760</v>
      </c>
      <c r="D20" s="116" t="s">
        <v>761</v>
      </c>
      <c r="E20" s="56" t="s">
        <v>762</v>
      </c>
      <c r="F20" s="116"/>
      <c r="G20" s="116" t="s">
        <v>763</v>
      </c>
      <c r="H20" s="121" t="s">
        <v>764</v>
      </c>
      <c r="I20" s="244" t="s">
        <v>765</v>
      </c>
      <c r="J20" s="116" t="s">
        <v>766</v>
      </c>
      <c r="K20" s="56">
        <v>60</v>
      </c>
      <c r="L20" s="116" t="s">
        <v>767</v>
      </c>
    </row>
    <row r="21" spans="1:12" ht="409.5" x14ac:dyDescent="0.35">
      <c r="A21" s="56" t="s">
        <v>768</v>
      </c>
      <c r="B21" s="116" t="s">
        <v>363</v>
      </c>
      <c r="C21" s="116" t="s">
        <v>769</v>
      </c>
      <c r="D21" s="116" t="s">
        <v>770</v>
      </c>
      <c r="E21" s="56" t="s">
        <v>771</v>
      </c>
      <c r="F21" s="116"/>
      <c r="G21" s="119" t="s">
        <v>747</v>
      </c>
      <c r="H21" s="121" t="s">
        <v>772</v>
      </c>
      <c r="I21" s="244" t="s">
        <v>773</v>
      </c>
      <c r="J21" s="116" t="s">
        <v>774</v>
      </c>
      <c r="K21" s="56">
        <v>80</v>
      </c>
      <c r="L21" s="116" t="s">
        <v>775</v>
      </c>
    </row>
    <row r="22" spans="1:12" ht="409.5" x14ac:dyDescent="0.35">
      <c r="A22" s="56" t="s">
        <v>776</v>
      </c>
      <c r="B22" s="116" t="s">
        <v>363</v>
      </c>
      <c r="C22" s="116" t="s">
        <v>777</v>
      </c>
      <c r="D22" s="116" t="s">
        <v>778</v>
      </c>
      <c r="E22" s="56" t="s">
        <v>779</v>
      </c>
      <c r="F22" s="116"/>
      <c r="G22" s="119"/>
      <c r="H22" s="121" t="s">
        <v>780</v>
      </c>
      <c r="I22" s="121" t="s">
        <v>781</v>
      </c>
      <c r="J22" s="116" t="s">
        <v>782</v>
      </c>
      <c r="K22" s="56">
        <v>80</v>
      </c>
      <c r="L22" s="116" t="s">
        <v>783</v>
      </c>
    </row>
    <row r="23" spans="1:12" ht="409.5" x14ac:dyDescent="0.35">
      <c r="A23" s="56" t="s">
        <v>784</v>
      </c>
      <c r="B23" s="116" t="s">
        <v>363</v>
      </c>
      <c r="C23" s="116" t="s">
        <v>785</v>
      </c>
      <c r="D23" s="116" t="s">
        <v>786</v>
      </c>
      <c r="E23" s="56" t="s">
        <v>787</v>
      </c>
      <c r="F23" s="116"/>
      <c r="G23" s="119"/>
      <c r="H23" s="121" t="s">
        <v>788</v>
      </c>
      <c r="I23" s="244" t="s">
        <v>789</v>
      </c>
      <c r="J23" s="116" t="s">
        <v>790</v>
      </c>
      <c r="K23" s="56">
        <v>100</v>
      </c>
      <c r="L23" s="116" t="s">
        <v>791</v>
      </c>
    </row>
    <row r="24" spans="1:12" ht="43.5" x14ac:dyDescent="0.35">
      <c r="A24" s="88" t="s">
        <v>792</v>
      </c>
      <c r="B24" s="91" t="s">
        <v>363</v>
      </c>
      <c r="C24" s="91" t="s">
        <v>793</v>
      </c>
      <c r="D24" s="91" t="s">
        <v>794</v>
      </c>
      <c r="E24" s="88" t="s">
        <v>795</v>
      </c>
      <c r="F24" s="116" t="s">
        <v>721</v>
      </c>
      <c r="G24" s="117"/>
      <c r="H24" s="122"/>
      <c r="I24" s="121"/>
      <c r="J24" s="116"/>
      <c r="K24" s="120">
        <f>ROUND(AVERAGE(K25),0)</f>
        <v>100</v>
      </c>
      <c r="L24" s="200"/>
    </row>
    <row r="25" spans="1:12" ht="409.5" x14ac:dyDescent="0.35">
      <c r="A25" s="56" t="s">
        <v>796</v>
      </c>
      <c r="B25" s="116" t="s">
        <v>363</v>
      </c>
      <c r="C25" s="116" t="s">
        <v>797</v>
      </c>
      <c r="D25" s="116" t="s">
        <v>798</v>
      </c>
      <c r="E25" s="56" t="s">
        <v>799</v>
      </c>
      <c r="F25" s="116"/>
      <c r="G25" s="119" t="s">
        <v>747</v>
      </c>
      <c r="H25" s="121" t="s">
        <v>800</v>
      </c>
      <c r="I25" s="244" t="s">
        <v>801</v>
      </c>
      <c r="J25" s="116" t="s">
        <v>802</v>
      </c>
      <c r="K25" s="56">
        <v>100</v>
      </c>
      <c r="L25" s="116" t="s">
        <v>803</v>
      </c>
    </row>
    <row r="26" spans="1:12" ht="43.5" x14ac:dyDescent="0.35">
      <c r="A26" s="88" t="s">
        <v>804</v>
      </c>
      <c r="B26" s="116" t="s">
        <v>363</v>
      </c>
      <c r="C26" s="91" t="s">
        <v>805</v>
      </c>
      <c r="D26" s="91" t="s">
        <v>806</v>
      </c>
      <c r="E26" s="88" t="s">
        <v>807</v>
      </c>
      <c r="F26" s="116" t="s">
        <v>742</v>
      </c>
      <c r="G26" s="117"/>
      <c r="H26" s="121"/>
      <c r="I26" s="121"/>
      <c r="J26" s="116"/>
      <c r="K26" s="120">
        <f>ROUND(AVERAGE(K27:K31),0)</f>
        <v>80</v>
      </c>
      <c r="L26" s="91"/>
    </row>
    <row r="27" spans="1:12" ht="409.5" x14ac:dyDescent="0.35">
      <c r="A27" s="56" t="s">
        <v>808</v>
      </c>
      <c r="B27" s="116" t="s">
        <v>363</v>
      </c>
      <c r="C27" s="116" t="s">
        <v>809</v>
      </c>
      <c r="D27" s="116" t="s">
        <v>810</v>
      </c>
      <c r="E27" s="56" t="s">
        <v>811</v>
      </c>
      <c r="F27" s="116"/>
      <c r="G27" s="116" t="s">
        <v>763</v>
      </c>
      <c r="H27" s="121" t="s">
        <v>812</v>
      </c>
      <c r="I27" s="252" t="s">
        <v>813</v>
      </c>
      <c r="J27" s="116" t="s">
        <v>814</v>
      </c>
      <c r="K27" s="56">
        <v>80</v>
      </c>
      <c r="L27" s="116" t="s">
        <v>815</v>
      </c>
    </row>
    <row r="28" spans="1:12" ht="409.5" x14ac:dyDescent="0.35">
      <c r="A28" s="56" t="s">
        <v>816</v>
      </c>
      <c r="B28" s="116" t="s">
        <v>363</v>
      </c>
      <c r="C28" s="116" t="s">
        <v>817</v>
      </c>
      <c r="D28" s="116" t="s">
        <v>818</v>
      </c>
      <c r="E28" s="56" t="s">
        <v>819</v>
      </c>
      <c r="F28" s="116"/>
      <c r="G28" s="119" t="s">
        <v>747</v>
      </c>
      <c r="H28" s="121" t="s">
        <v>820</v>
      </c>
      <c r="I28" s="252" t="s">
        <v>821</v>
      </c>
      <c r="J28" s="116" t="s">
        <v>822</v>
      </c>
      <c r="K28" s="56">
        <v>80</v>
      </c>
      <c r="L28" s="116" t="s">
        <v>823</v>
      </c>
    </row>
    <row r="29" spans="1:12" ht="409.5" x14ac:dyDescent="0.35">
      <c r="A29" s="56" t="s">
        <v>824</v>
      </c>
      <c r="B29" s="116" t="s">
        <v>445</v>
      </c>
      <c r="C29" s="116" t="s">
        <v>825</v>
      </c>
      <c r="D29" s="116" t="s">
        <v>826</v>
      </c>
      <c r="E29" s="56" t="s">
        <v>827</v>
      </c>
      <c r="F29" s="116"/>
      <c r="G29" s="119" t="s">
        <v>747</v>
      </c>
      <c r="H29" s="121" t="s">
        <v>828</v>
      </c>
      <c r="I29" s="121" t="s">
        <v>829</v>
      </c>
      <c r="J29" s="116" t="s">
        <v>830</v>
      </c>
      <c r="K29" s="56">
        <v>100</v>
      </c>
      <c r="L29" s="116" t="s">
        <v>831</v>
      </c>
    </row>
    <row r="30" spans="1:12" ht="409.5" x14ac:dyDescent="0.35">
      <c r="A30" s="56" t="s">
        <v>832</v>
      </c>
      <c r="B30" s="116" t="s">
        <v>445</v>
      </c>
      <c r="C30" s="116" t="s">
        <v>833</v>
      </c>
      <c r="D30" s="116" t="s">
        <v>834</v>
      </c>
      <c r="E30" s="56" t="s">
        <v>835</v>
      </c>
      <c r="F30" s="116"/>
      <c r="G30" s="116" t="s">
        <v>763</v>
      </c>
      <c r="H30" s="121" t="s">
        <v>836</v>
      </c>
      <c r="I30" s="121" t="s">
        <v>837</v>
      </c>
      <c r="J30" s="116" t="s">
        <v>838</v>
      </c>
      <c r="K30" s="56">
        <v>80</v>
      </c>
      <c r="L30" s="116" t="s">
        <v>839</v>
      </c>
    </row>
    <row r="31" spans="1:12" ht="409.5" x14ac:dyDescent="0.35">
      <c r="A31" s="56" t="s">
        <v>840</v>
      </c>
      <c r="B31" s="116" t="s">
        <v>445</v>
      </c>
      <c r="C31" s="116" t="s">
        <v>841</v>
      </c>
      <c r="D31" s="116" t="s">
        <v>842</v>
      </c>
      <c r="E31" s="56" t="s">
        <v>843</v>
      </c>
      <c r="F31" s="116"/>
      <c r="G31" s="119" t="s">
        <v>470</v>
      </c>
      <c r="H31" s="121" t="s">
        <v>844</v>
      </c>
      <c r="I31" s="121" t="s">
        <v>845</v>
      </c>
      <c r="J31" s="116" t="s">
        <v>846</v>
      </c>
      <c r="K31" s="56">
        <v>60</v>
      </c>
      <c r="L31" s="116" t="s">
        <v>847</v>
      </c>
    </row>
    <row r="32" spans="1:12" ht="29.15" customHeight="1" x14ac:dyDescent="0.35">
      <c r="A32" s="434" t="s">
        <v>22</v>
      </c>
      <c r="B32" s="434"/>
      <c r="C32" s="434"/>
      <c r="D32" s="434"/>
      <c r="E32" s="434"/>
      <c r="F32" s="434"/>
      <c r="G32" s="434"/>
      <c r="H32" s="434"/>
      <c r="I32" s="434"/>
      <c r="J32" s="434"/>
      <c r="K32" s="434"/>
      <c r="L32" s="434"/>
    </row>
    <row r="33" spans="1:12" ht="116" x14ac:dyDescent="0.35">
      <c r="A33" s="111" t="s">
        <v>848</v>
      </c>
      <c r="B33" s="112" t="s">
        <v>363</v>
      </c>
      <c r="C33" s="112" t="s">
        <v>22</v>
      </c>
      <c r="D33" s="112" t="s">
        <v>383</v>
      </c>
      <c r="E33" s="111" t="s">
        <v>21</v>
      </c>
      <c r="F33" s="113"/>
      <c r="G33" s="113"/>
      <c r="H33" s="123"/>
      <c r="I33" s="124"/>
      <c r="J33" s="124"/>
      <c r="K33" s="115">
        <f>K34</f>
        <v>70</v>
      </c>
      <c r="L33" s="112"/>
    </row>
    <row r="34" spans="1:12" ht="58" x14ac:dyDescent="0.35">
      <c r="A34" s="88" t="s">
        <v>849</v>
      </c>
      <c r="B34" s="91" t="s">
        <v>363</v>
      </c>
      <c r="C34" s="91" t="s">
        <v>850</v>
      </c>
      <c r="D34" s="91" t="s">
        <v>851</v>
      </c>
      <c r="E34" s="88" t="s">
        <v>852</v>
      </c>
      <c r="F34" s="116" t="s">
        <v>742</v>
      </c>
      <c r="G34" s="117"/>
      <c r="H34" s="122"/>
      <c r="I34" s="121"/>
      <c r="J34" s="116"/>
      <c r="K34" s="120">
        <f>ROUND(AVERAGE(K35:K36),0)</f>
        <v>70</v>
      </c>
      <c r="L34" s="116"/>
    </row>
    <row r="35" spans="1:12" ht="409.5" x14ac:dyDescent="0.35">
      <c r="A35" s="56" t="s">
        <v>853</v>
      </c>
      <c r="B35" s="116" t="s">
        <v>363</v>
      </c>
      <c r="C35" s="116" t="s">
        <v>854</v>
      </c>
      <c r="D35" s="116" t="s">
        <v>855</v>
      </c>
      <c r="E35" s="56" t="s">
        <v>856</v>
      </c>
      <c r="F35" s="116"/>
      <c r="G35" s="119"/>
      <c r="H35" s="121" t="s">
        <v>857</v>
      </c>
      <c r="I35" s="121" t="s">
        <v>858</v>
      </c>
      <c r="J35" s="116" t="s">
        <v>859</v>
      </c>
      <c r="K35" s="56">
        <v>80</v>
      </c>
      <c r="L35" s="116" t="s">
        <v>860</v>
      </c>
    </row>
    <row r="36" spans="1:12" ht="409.5" x14ac:dyDescent="0.35">
      <c r="A36" s="56" t="s">
        <v>861</v>
      </c>
      <c r="B36" s="116" t="s">
        <v>363</v>
      </c>
      <c r="C36" s="116" t="s">
        <v>862</v>
      </c>
      <c r="D36" s="116" t="s">
        <v>863</v>
      </c>
      <c r="E36" s="56" t="s">
        <v>864</v>
      </c>
      <c r="F36" s="116"/>
      <c r="G36" s="119"/>
      <c r="H36" s="121" t="s">
        <v>865</v>
      </c>
      <c r="I36" s="244" t="s">
        <v>866</v>
      </c>
      <c r="J36" s="116" t="s">
        <v>867</v>
      </c>
      <c r="K36" s="56">
        <v>60</v>
      </c>
      <c r="L36" s="116" t="s">
        <v>868</v>
      </c>
    </row>
    <row r="37" spans="1:12" ht="43.5" customHeight="1" x14ac:dyDescent="0.35">
      <c r="A37" s="434" t="s">
        <v>24</v>
      </c>
      <c r="B37" s="434"/>
      <c r="C37" s="434"/>
      <c r="D37" s="434"/>
      <c r="E37" s="434"/>
      <c r="F37" s="434"/>
      <c r="G37" s="434"/>
      <c r="H37" s="434"/>
      <c r="I37" s="434"/>
      <c r="J37" s="434"/>
      <c r="K37" s="434"/>
      <c r="L37" s="434"/>
    </row>
    <row r="38" spans="1:12" ht="72.5" x14ac:dyDescent="0.35">
      <c r="A38" s="111" t="s">
        <v>869</v>
      </c>
      <c r="B38" s="112" t="s">
        <v>870</v>
      </c>
      <c r="C38" s="112" t="s">
        <v>24</v>
      </c>
      <c r="D38" s="112"/>
      <c r="E38" s="111" t="s">
        <v>23</v>
      </c>
      <c r="F38" s="113"/>
      <c r="G38" s="125"/>
      <c r="H38" s="126"/>
      <c r="I38" s="124"/>
      <c r="J38" s="124"/>
      <c r="K38" s="127">
        <f>ROUND(AVERAGE(K39,K46),0)</f>
        <v>95</v>
      </c>
      <c r="L38" s="124"/>
    </row>
    <row r="39" spans="1:12" ht="72.5" x14ac:dyDescent="0.35">
      <c r="A39" s="88" t="s">
        <v>871</v>
      </c>
      <c r="B39" s="128" t="s">
        <v>872</v>
      </c>
      <c r="C39" s="91" t="s">
        <v>278</v>
      </c>
      <c r="D39" s="91" t="s">
        <v>873</v>
      </c>
      <c r="E39" s="88" t="s">
        <v>874</v>
      </c>
      <c r="F39" s="116" t="s">
        <v>721</v>
      </c>
      <c r="G39" s="117"/>
      <c r="H39" s="122"/>
      <c r="I39" s="121"/>
      <c r="J39" s="116"/>
      <c r="K39" s="120">
        <f>ROUND(AVERAGE(K40:K45),0)</f>
        <v>90</v>
      </c>
      <c r="L39" s="91"/>
    </row>
    <row r="40" spans="1:12" ht="409.5" x14ac:dyDescent="0.35">
      <c r="A40" s="56" t="s">
        <v>875</v>
      </c>
      <c r="B40" s="116" t="s">
        <v>872</v>
      </c>
      <c r="C40" s="116" t="s">
        <v>279</v>
      </c>
      <c r="D40" s="116" t="s">
        <v>876</v>
      </c>
      <c r="E40" s="56" t="s">
        <v>877</v>
      </c>
      <c r="F40" s="116"/>
      <c r="G40" s="119" t="s">
        <v>878</v>
      </c>
      <c r="H40" s="121" t="s">
        <v>879</v>
      </c>
      <c r="I40" s="244" t="s">
        <v>880</v>
      </c>
      <c r="J40" s="116" t="s">
        <v>881</v>
      </c>
      <c r="K40" s="56">
        <v>100</v>
      </c>
      <c r="L40" s="116"/>
    </row>
    <row r="41" spans="1:12" ht="409.5" x14ac:dyDescent="0.35">
      <c r="A41" s="56" t="s">
        <v>882</v>
      </c>
      <c r="B41" s="116" t="s">
        <v>883</v>
      </c>
      <c r="C41" s="116" t="s">
        <v>884</v>
      </c>
      <c r="D41" s="116" t="s">
        <v>885</v>
      </c>
      <c r="E41" s="56" t="s">
        <v>886</v>
      </c>
      <c r="F41" s="116"/>
      <c r="G41" s="116" t="s">
        <v>887</v>
      </c>
      <c r="H41" s="121" t="s">
        <v>888</v>
      </c>
      <c r="I41" s="244" t="s">
        <v>889</v>
      </c>
      <c r="J41" s="116" t="s">
        <v>890</v>
      </c>
      <c r="K41" s="56">
        <v>100</v>
      </c>
      <c r="L41" s="116"/>
    </row>
    <row r="42" spans="1:12" ht="409.5" x14ac:dyDescent="0.35">
      <c r="A42" s="56" t="s">
        <v>891</v>
      </c>
      <c r="B42" s="116" t="s">
        <v>892</v>
      </c>
      <c r="C42" s="116" t="s">
        <v>893</v>
      </c>
      <c r="D42" s="116" t="s">
        <v>894</v>
      </c>
      <c r="E42" s="56" t="s">
        <v>895</v>
      </c>
      <c r="F42" s="116"/>
      <c r="G42" s="119"/>
      <c r="H42" s="121" t="s">
        <v>896</v>
      </c>
      <c r="I42" s="244" t="s">
        <v>897</v>
      </c>
      <c r="J42" s="116" t="s">
        <v>898</v>
      </c>
      <c r="K42" s="56">
        <v>100</v>
      </c>
      <c r="L42" s="116"/>
    </row>
    <row r="43" spans="1:12" ht="409.5" x14ac:dyDescent="0.35">
      <c r="A43" s="56" t="s">
        <v>899</v>
      </c>
      <c r="B43" s="116" t="s">
        <v>883</v>
      </c>
      <c r="C43" s="116" t="s">
        <v>900</v>
      </c>
      <c r="D43" s="116" t="s">
        <v>901</v>
      </c>
      <c r="E43" s="56" t="s">
        <v>902</v>
      </c>
      <c r="F43" s="116"/>
      <c r="G43" s="116" t="s">
        <v>903</v>
      </c>
      <c r="H43" s="121" t="s">
        <v>904</v>
      </c>
      <c r="I43" s="244" t="s">
        <v>905</v>
      </c>
      <c r="J43" s="116" t="s">
        <v>906</v>
      </c>
      <c r="K43" s="56">
        <v>60</v>
      </c>
      <c r="L43" s="116" t="s">
        <v>907</v>
      </c>
    </row>
    <row r="44" spans="1:12" ht="409.5" x14ac:dyDescent="0.35">
      <c r="A44" s="56" t="s">
        <v>908</v>
      </c>
      <c r="B44" s="116" t="s">
        <v>883</v>
      </c>
      <c r="C44" s="116" t="s">
        <v>909</v>
      </c>
      <c r="D44" s="116" t="s">
        <v>910</v>
      </c>
      <c r="E44" s="56" t="s">
        <v>911</v>
      </c>
      <c r="F44" s="119" t="s">
        <v>912</v>
      </c>
      <c r="G44" s="119"/>
      <c r="H44" s="121" t="s">
        <v>913</v>
      </c>
      <c r="I44" s="244" t="s">
        <v>914</v>
      </c>
      <c r="J44" s="116" t="s">
        <v>915</v>
      </c>
      <c r="K44" s="56">
        <v>100</v>
      </c>
      <c r="L44" s="116" t="s">
        <v>916</v>
      </c>
    </row>
    <row r="45" spans="1:12" ht="409.5" x14ac:dyDescent="0.35">
      <c r="A45" s="56" t="s">
        <v>917</v>
      </c>
      <c r="B45" s="116" t="s">
        <v>872</v>
      </c>
      <c r="C45" s="116" t="s">
        <v>280</v>
      </c>
      <c r="D45" s="116" t="s">
        <v>918</v>
      </c>
      <c r="E45" s="56" t="s">
        <v>919</v>
      </c>
      <c r="F45" s="116"/>
      <c r="G45" s="119" t="s">
        <v>878</v>
      </c>
      <c r="H45" s="121" t="s">
        <v>920</v>
      </c>
      <c r="I45" s="240" t="s">
        <v>921</v>
      </c>
      <c r="J45" s="107" t="s">
        <v>922</v>
      </c>
      <c r="K45" s="56">
        <v>80</v>
      </c>
      <c r="L45" s="116"/>
    </row>
    <row r="46" spans="1:12" ht="58" x14ac:dyDescent="0.35">
      <c r="A46" s="88" t="s">
        <v>923</v>
      </c>
      <c r="B46" s="91" t="s">
        <v>883</v>
      </c>
      <c r="C46" s="91" t="s">
        <v>924</v>
      </c>
      <c r="D46" s="91" t="s">
        <v>925</v>
      </c>
      <c r="E46" s="88" t="s">
        <v>926</v>
      </c>
      <c r="F46" s="116" t="s">
        <v>721</v>
      </c>
      <c r="G46" s="117"/>
      <c r="H46" s="122"/>
      <c r="I46" s="121"/>
      <c r="J46" s="116"/>
      <c r="K46" s="120">
        <f>ROUND(AVERAGE(K47:K55),0)</f>
        <v>100</v>
      </c>
      <c r="L46" s="91"/>
    </row>
    <row r="47" spans="1:12" ht="409.5" x14ac:dyDescent="0.35">
      <c r="A47" s="56" t="s">
        <v>927</v>
      </c>
      <c r="B47" s="116" t="s">
        <v>883</v>
      </c>
      <c r="C47" s="116" t="s">
        <v>928</v>
      </c>
      <c r="D47" s="116" t="s">
        <v>929</v>
      </c>
      <c r="E47" s="56" t="s">
        <v>930</v>
      </c>
      <c r="F47" s="116"/>
      <c r="G47" s="119" t="s">
        <v>931</v>
      </c>
      <c r="H47" s="121" t="s">
        <v>932</v>
      </c>
      <c r="I47" s="121" t="s">
        <v>933</v>
      </c>
      <c r="J47" s="116" t="s">
        <v>934</v>
      </c>
      <c r="K47" s="56">
        <v>100</v>
      </c>
      <c r="L47" s="116"/>
    </row>
    <row r="48" spans="1:12" ht="409.5" x14ac:dyDescent="0.35">
      <c r="A48" s="56" t="s">
        <v>935</v>
      </c>
      <c r="B48" s="116" t="s">
        <v>445</v>
      </c>
      <c r="C48" s="116" t="s">
        <v>936</v>
      </c>
      <c r="D48" s="116" t="s">
        <v>937</v>
      </c>
      <c r="E48" s="56" t="s">
        <v>938</v>
      </c>
      <c r="F48" s="116"/>
      <c r="G48" s="116" t="s">
        <v>939</v>
      </c>
      <c r="H48" s="121" t="s">
        <v>940</v>
      </c>
      <c r="I48" s="244" t="s">
        <v>941</v>
      </c>
      <c r="J48" s="116" t="s">
        <v>942</v>
      </c>
      <c r="K48" s="56">
        <v>100</v>
      </c>
      <c r="L48" s="116"/>
    </row>
    <row r="49" spans="1:12" ht="391.5" x14ac:dyDescent="0.35">
      <c r="A49" s="56" t="s">
        <v>943</v>
      </c>
      <c r="B49" s="116" t="s">
        <v>445</v>
      </c>
      <c r="C49" s="116" t="s">
        <v>944</v>
      </c>
      <c r="D49" s="116" t="s">
        <v>945</v>
      </c>
      <c r="E49" s="56" t="s">
        <v>946</v>
      </c>
      <c r="F49" s="116"/>
      <c r="G49" s="116" t="s">
        <v>947</v>
      </c>
      <c r="H49" s="121" t="s">
        <v>948</v>
      </c>
      <c r="I49" s="244" t="s">
        <v>949</v>
      </c>
      <c r="J49" s="116" t="s">
        <v>950</v>
      </c>
      <c r="K49" s="56">
        <v>100</v>
      </c>
      <c r="L49" s="116"/>
    </row>
    <row r="50" spans="1:12" ht="409.5" x14ac:dyDescent="0.35">
      <c r="A50" s="56" t="s">
        <v>951</v>
      </c>
      <c r="B50" s="116" t="s">
        <v>445</v>
      </c>
      <c r="C50" s="116" t="s">
        <v>952</v>
      </c>
      <c r="D50" s="116" t="s">
        <v>953</v>
      </c>
      <c r="E50" s="56" t="s">
        <v>954</v>
      </c>
      <c r="F50" s="116"/>
      <c r="G50" s="116" t="s">
        <v>955</v>
      </c>
      <c r="H50" s="121" t="s">
        <v>956</v>
      </c>
      <c r="I50" s="244" t="s">
        <v>957</v>
      </c>
      <c r="J50" s="116" t="s">
        <v>958</v>
      </c>
      <c r="K50" s="56">
        <v>100</v>
      </c>
      <c r="L50" s="116"/>
    </row>
    <row r="51" spans="1:12" ht="409.5" x14ac:dyDescent="0.35">
      <c r="A51" s="56" t="s">
        <v>959</v>
      </c>
      <c r="B51" s="116" t="s">
        <v>445</v>
      </c>
      <c r="C51" s="116" t="s">
        <v>960</v>
      </c>
      <c r="D51" s="116" t="s">
        <v>961</v>
      </c>
      <c r="E51" s="56" t="s">
        <v>962</v>
      </c>
      <c r="F51" s="116"/>
      <c r="G51" s="116" t="s">
        <v>963</v>
      </c>
      <c r="H51" s="121" t="s">
        <v>964</v>
      </c>
      <c r="I51" s="244" t="s">
        <v>965</v>
      </c>
      <c r="J51" s="116" t="s">
        <v>966</v>
      </c>
      <c r="K51" s="56">
        <v>100</v>
      </c>
      <c r="L51" s="116"/>
    </row>
    <row r="52" spans="1:12" ht="409.5" x14ac:dyDescent="0.35">
      <c r="A52" s="56" t="s">
        <v>967</v>
      </c>
      <c r="B52" s="116" t="s">
        <v>883</v>
      </c>
      <c r="C52" s="116" t="s">
        <v>968</v>
      </c>
      <c r="D52" s="116" t="s">
        <v>969</v>
      </c>
      <c r="E52" s="56" t="s">
        <v>970</v>
      </c>
      <c r="F52" s="116"/>
      <c r="G52" s="119" t="s">
        <v>971</v>
      </c>
      <c r="H52" s="121" t="s">
        <v>972</v>
      </c>
      <c r="I52" s="244" t="s">
        <v>973</v>
      </c>
      <c r="J52" s="116" t="s">
        <v>974</v>
      </c>
      <c r="K52" s="56">
        <v>100</v>
      </c>
      <c r="L52" s="116"/>
    </row>
    <row r="53" spans="1:12" ht="409.5" x14ac:dyDescent="0.35">
      <c r="A53" s="56" t="s">
        <v>975</v>
      </c>
      <c r="B53" s="116" t="s">
        <v>445</v>
      </c>
      <c r="C53" s="116" t="s">
        <v>976</v>
      </c>
      <c r="D53" s="116" t="s">
        <v>977</v>
      </c>
      <c r="E53" s="56" t="s">
        <v>978</v>
      </c>
      <c r="F53" s="116"/>
      <c r="G53" s="116" t="s">
        <v>589</v>
      </c>
      <c r="H53" s="121" t="s">
        <v>979</v>
      </c>
      <c r="I53" s="121" t="s">
        <v>980</v>
      </c>
      <c r="J53" s="116" t="s">
        <v>981</v>
      </c>
      <c r="K53" s="56">
        <v>100</v>
      </c>
      <c r="L53" s="253"/>
    </row>
    <row r="54" spans="1:12" ht="409.5" x14ac:dyDescent="0.35">
      <c r="A54" s="56" t="s">
        <v>982</v>
      </c>
      <c r="B54" s="116" t="s">
        <v>883</v>
      </c>
      <c r="C54" s="116" t="s">
        <v>983</v>
      </c>
      <c r="D54" s="116" t="s">
        <v>984</v>
      </c>
      <c r="E54" s="56" t="s">
        <v>985</v>
      </c>
      <c r="F54" s="116"/>
      <c r="G54" s="119"/>
      <c r="H54" s="121" t="s">
        <v>986</v>
      </c>
      <c r="I54" s="245" t="s">
        <v>987</v>
      </c>
      <c r="J54" s="121" t="s">
        <v>988</v>
      </c>
      <c r="K54" s="56">
        <v>100</v>
      </c>
      <c r="L54" s="116"/>
    </row>
    <row r="55" spans="1:12" ht="409.5" x14ac:dyDescent="0.35">
      <c r="A55" s="56" t="s">
        <v>989</v>
      </c>
      <c r="B55" s="116" t="s">
        <v>883</v>
      </c>
      <c r="C55" s="116" t="s">
        <v>990</v>
      </c>
      <c r="D55" s="116" t="s">
        <v>991</v>
      </c>
      <c r="E55" s="56" t="s">
        <v>992</v>
      </c>
      <c r="F55" s="116"/>
      <c r="G55" s="119" t="s">
        <v>993</v>
      </c>
      <c r="H55" s="121" t="s">
        <v>994</v>
      </c>
      <c r="I55" s="244" t="s">
        <v>995</v>
      </c>
      <c r="J55" s="121" t="s">
        <v>996</v>
      </c>
      <c r="K55" s="56">
        <v>100</v>
      </c>
      <c r="L55" s="116" t="s">
        <v>997</v>
      </c>
    </row>
    <row r="56" spans="1:12" ht="58" customHeight="1" x14ac:dyDescent="0.35">
      <c r="A56" s="434" t="s">
        <v>26</v>
      </c>
      <c r="B56" s="434"/>
      <c r="C56" s="434"/>
      <c r="D56" s="434"/>
      <c r="E56" s="434"/>
      <c r="F56" s="434"/>
      <c r="G56" s="434"/>
      <c r="H56" s="434"/>
      <c r="I56" s="434"/>
      <c r="J56" s="434"/>
      <c r="K56" s="434"/>
      <c r="L56" s="434"/>
    </row>
    <row r="57" spans="1:12" ht="29" x14ac:dyDescent="0.35">
      <c r="A57" s="111" t="s">
        <v>998</v>
      </c>
      <c r="B57" s="112" t="s">
        <v>999</v>
      </c>
      <c r="C57" s="112" t="s">
        <v>26</v>
      </c>
      <c r="D57" s="112"/>
      <c r="E57" s="111" t="s">
        <v>25</v>
      </c>
      <c r="F57" s="113"/>
      <c r="G57" s="125"/>
      <c r="H57" s="126"/>
      <c r="I57" s="124"/>
      <c r="J57" s="124"/>
      <c r="K57" s="127">
        <f>ROUND(AVERAGE(K58,K63,K65,K67,K72,K74,K77),0)</f>
        <v>88</v>
      </c>
      <c r="L57" s="124"/>
    </row>
    <row r="58" spans="1:12" ht="43.5" x14ac:dyDescent="0.35">
      <c r="A58" s="88" t="s">
        <v>1000</v>
      </c>
      <c r="B58" s="91" t="s">
        <v>445</v>
      </c>
      <c r="C58" s="91" t="s">
        <v>299</v>
      </c>
      <c r="D58" s="91" t="s">
        <v>1001</v>
      </c>
      <c r="E58" s="88" t="s">
        <v>1002</v>
      </c>
      <c r="F58" s="116" t="s">
        <v>721</v>
      </c>
      <c r="G58" s="130"/>
      <c r="H58" s="122" t="s">
        <v>517</v>
      </c>
      <c r="I58" s="121"/>
      <c r="J58" s="116"/>
      <c r="K58" s="120">
        <f>ROUND(AVERAGE(K59:K62),0)</f>
        <v>75</v>
      </c>
      <c r="L58" s="91"/>
    </row>
    <row r="59" spans="1:12" ht="409.5" x14ac:dyDescent="0.35">
      <c r="A59" s="56" t="s">
        <v>1003</v>
      </c>
      <c r="B59" s="91" t="s">
        <v>445</v>
      </c>
      <c r="C59" s="116" t="s">
        <v>300</v>
      </c>
      <c r="D59" s="116" t="s">
        <v>1004</v>
      </c>
      <c r="E59" s="56" t="s">
        <v>1005</v>
      </c>
      <c r="F59" s="116"/>
      <c r="G59" s="119"/>
      <c r="H59" s="121" t="s">
        <v>1006</v>
      </c>
      <c r="I59" s="244" t="s">
        <v>1007</v>
      </c>
      <c r="J59" s="116" t="s">
        <v>1008</v>
      </c>
      <c r="K59" s="56">
        <v>80</v>
      </c>
      <c r="L59" s="116" t="s">
        <v>1009</v>
      </c>
    </row>
    <row r="60" spans="1:12" ht="409.5" x14ac:dyDescent="0.35">
      <c r="A60" s="56" t="s">
        <v>1010</v>
      </c>
      <c r="B60" s="116" t="s">
        <v>445</v>
      </c>
      <c r="C60" s="116" t="s">
        <v>301</v>
      </c>
      <c r="D60" s="116" t="s">
        <v>1011</v>
      </c>
      <c r="E60" s="56" t="s">
        <v>1012</v>
      </c>
      <c r="F60" s="116"/>
      <c r="G60" s="116" t="s">
        <v>1013</v>
      </c>
      <c r="H60" s="121" t="s">
        <v>1014</v>
      </c>
      <c r="I60" s="244" t="s">
        <v>1015</v>
      </c>
      <c r="J60" s="116" t="s">
        <v>1016</v>
      </c>
      <c r="K60" s="56">
        <v>100</v>
      </c>
      <c r="L60" s="116"/>
    </row>
    <row r="61" spans="1:12" ht="409.5" x14ac:dyDescent="0.35">
      <c r="A61" s="56" t="s">
        <v>1017</v>
      </c>
      <c r="B61" s="116" t="s">
        <v>445</v>
      </c>
      <c r="C61" s="116" t="s">
        <v>302</v>
      </c>
      <c r="D61" s="116" t="s">
        <v>1018</v>
      </c>
      <c r="E61" s="56" t="s">
        <v>1019</v>
      </c>
      <c r="F61" s="116"/>
      <c r="G61" s="119" t="s">
        <v>1020</v>
      </c>
      <c r="H61" s="121" t="s">
        <v>1021</v>
      </c>
      <c r="I61" s="244" t="s">
        <v>1022</v>
      </c>
      <c r="J61" s="116" t="s">
        <v>1023</v>
      </c>
      <c r="K61" s="56">
        <v>60</v>
      </c>
      <c r="L61" s="116" t="s">
        <v>1024</v>
      </c>
    </row>
    <row r="62" spans="1:12" ht="409.5" x14ac:dyDescent="0.35">
      <c r="A62" s="56" t="s">
        <v>1025</v>
      </c>
      <c r="B62" s="116" t="s">
        <v>445</v>
      </c>
      <c r="C62" s="116" t="s">
        <v>303</v>
      </c>
      <c r="D62" s="116" t="s">
        <v>1026</v>
      </c>
      <c r="E62" s="56" t="s">
        <v>1027</v>
      </c>
      <c r="F62" s="116"/>
      <c r="G62" s="119" t="s">
        <v>1028</v>
      </c>
      <c r="H62" s="121" t="s">
        <v>1029</v>
      </c>
      <c r="I62" s="121" t="s">
        <v>1030</v>
      </c>
      <c r="J62" s="116" t="s">
        <v>1031</v>
      </c>
      <c r="K62" s="56">
        <v>60</v>
      </c>
      <c r="L62" s="116" t="s">
        <v>1032</v>
      </c>
    </row>
    <row r="63" spans="1:12" ht="58" x14ac:dyDescent="0.35">
      <c r="A63" s="88" t="s">
        <v>1033</v>
      </c>
      <c r="B63" s="91" t="s">
        <v>363</v>
      </c>
      <c r="C63" s="91" t="s">
        <v>304</v>
      </c>
      <c r="D63" s="91" t="s">
        <v>1034</v>
      </c>
      <c r="E63" s="88" t="s">
        <v>1035</v>
      </c>
      <c r="F63" s="116"/>
      <c r="G63" s="117"/>
      <c r="H63" s="121"/>
      <c r="I63" s="121"/>
      <c r="J63" s="116"/>
      <c r="K63" s="120">
        <f>K64</f>
        <v>80</v>
      </c>
      <c r="L63" s="91"/>
    </row>
    <row r="64" spans="1:12" ht="409.5" x14ac:dyDescent="0.35">
      <c r="A64" s="56" t="s">
        <v>1036</v>
      </c>
      <c r="B64" s="91" t="s">
        <v>363</v>
      </c>
      <c r="C64" s="116" t="s">
        <v>1037</v>
      </c>
      <c r="D64" s="116" t="s">
        <v>1038</v>
      </c>
      <c r="E64" s="56" t="s">
        <v>1039</v>
      </c>
      <c r="F64" s="116" t="s">
        <v>1040</v>
      </c>
      <c r="G64" s="116" t="s">
        <v>1041</v>
      </c>
      <c r="H64" s="121" t="s">
        <v>1042</v>
      </c>
      <c r="I64" s="244" t="s">
        <v>1043</v>
      </c>
      <c r="J64" s="116" t="s">
        <v>1044</v>
      </c>
      <c r="K64" s="56">
        <v>80</v>
      </c>
      <c r="L64" s="116" t="s">
        <v>1045</v>
      </c>
    </row>
    <row r="65" spans="1:12" ht="29" x14ac:dyDescent="0.35">
      <c r="A65" s="88" t="s">
        <v>1046</v>
      </c>
      <c r="B65" s="91" t="s">
        <v>445</v>
      </c>
      <c r="C65" s="91" t="s">
        <v>305</v>
      </c>
      <c r="D65" s="91" t="s">
        <v>1047</v>
      </c>
      <c r="E65" s="88" t="s">
        <v>1048</v>
      </c>
      <c r="F65" s="116" t="s">
        <v>1040</v>
      </c>
      <c r="G65" s="117"/>
      <c r="H65" s="121"/>
      <c r="I65" s="121"/>
      <c r="J65" s="116"/>
      <c r="K65" s="120">
        <f>K66</f>
        <v>100</v>
      </c>
      <c r="L65" s="91"/>
    </row>
    <row r="66" spans="1:12" ht="409.5" x14ac:dyDescent="0.35">
      <c r="A66" s="56" t="s">
        <v>1049</v>
      </c>
      <c r="B66" s="116" t="s">
        <v>445</v>
      </c>
      <c r="C66" s="116" t="s">
        <v>1050</v>
      </c>
      <c r="D66" s="116" t="s">
        <v>1051</v>
      </c>
      <c r="E66" s="56" t="s">
        <v>1052</v>
      </c>
      <c r="F66" s="116"/>
      <c r="G66" s="116" t="s">
        <v>1053</v>
      </c>
      <c r="H66" s="121" t="s">
        <v>1054</v>
      </c>
      <c r="I66" s="244" t="s">
        <v>1055</v>
      </c>
      <c r="J66" s="116" t="s">
        <v>1056</v>
      </c>
      <c r="K66" s="56">
        <v>100</v>
      </c>
      <c r="L66" s="116" t="s">
        <v>1057</v>
      </c>
    </row>
    <row r="67" spans="1:12" ht="43.5" x14ac:dyDescent="0.35">
      <c r="A67" s="88" t="s">
        <v>1058</v>
      </c>
      <c r="B67" s="116" t="s">
        <v>363</v>
      </c>
      <c r="C67" s="91" t="s">
        <v>306</v>
      </c>
      <c r="D67" s="91" t="s">
        <v>1059</v>
      </c>
      <c r="E67" s="88" t="s">
        <v>1060</v>
      </c>
      <c r="F67" s="116" t="s">
        <v>742</v>
      </c>
      <c r="G67" s="117"/>
      <c r="H67" s="121"/>
      <c r="I67" s="121"/>
      <c r="J67" s="116"/>
      <c r="K67" s="120">
        <f>ROUND(AVERAGE(K68:K71),0)</f>
        <v>100</v>
      </c>
      <c r="L67" s="91"/>
    </row>
    <row r="68" spans="1:12" ht="409.5" x14ac:dyDescent="0.35">
      <c r="A68" s="56" t="s">
        <v>1061</v>
      </c>
      <c r="B68" s="116" t="s">
        <v>363</v>
      </c>
      <c r="C68" s="116" t="s">
        <v>307</v>
      </c>
      <c r="D68" s="116" t="s">
        <v>1062</v>
      </c>
      <c r="E68" s="56" t="s">
        <v>1063</v>
      </c>
      <c r="F68" s="116" t="s">
        <v>742</v>
      </c>
      <c r="G68" s="116" t="s">
        <v>1064</v>
      </c>
      <c r="H68" s="56" t="s">
        <v>1065</v>
      </c>
      <c r="I68" s="244" t="s">
        <v>1066</v>
      </c>
      <c r="J68" s="116" t="s">
        <v>1067</v>
      </c>
      <c r="K68" s="56">
        <v>100</v>
      </c>
      <c r="L68" s="116" t="s">
        <v>1068</v>
      </c>
    </row>
    <row r="69" spans="1:12" ht="409.5" x14ac:dyDescent="0.35">
      <c r="A69" s="56" t="s">
        <v>1069</v>
      </c>
      <c r="B69" s="116" t="s">
        <v>363</v>
      </c>
      <c r="C69" s="116" t="s">
        <v>308</v>
      </c>
      <c r="D69" s="116" t="s">
        <v>1070</v>
      </c>
      <c r="E69" s="56" t="s">
        <v>1071</v>
      </c>
      <c r="F69" s="116"/>
      <c r="G69" s="119" t="s">
        <v>1072</v>
      </c>
      <c r="H69" s="121" t="s">
        <v>1073</v>
      </c>
      <c r="I69" s="244" t="s">
        <v>1074</v>
      </c>
      <c r="J69" s="116" t="s">
        <v>1075</v>
      </c>
      <c r="K69" s="56">
        <v>100</v>
      </c>
      <c r="L69" s="116"/>
    </row>
    <row r="70" spans="1:12" ht="409.5" x14ac:dyDescent="0.35">
      <c r="A70" s="56" t="s">
        <v>1076</v>
      </c>
      <c r="B70" s="116" t="s">
        <v>363</v>
      </c>
      <c r="C70" s="116" t="s">
        <v>309</v>
      </c>
      <c r="D70" s="116" t="s">
        <v>1077</v>
      </c>
      <c r="E70" s="56" t="s">
        <v>1078</v>
      </c>
      <c r="F70" s="116"/>
      <c r="G70" s="116" t="s">
        <v>1079</v>
      </c>
      <c r="H70" s="121" t="s">
        <v>1080</v>
      </c>
      <c r="I70" s="244" t="s">
        <v>1081</v>
      </c>
      <c r="J70" s="116" t="s">
        <v>1082</v>
      </c>
      <c r="K70" s="56">
        <v>100</v>
      </c>
      <c r="L70" s="116"/>
    </row>
    <row r="71" spans="1:12" ht="409.5" x14ac:dyDescent="0.35">
      <c r="A71" s="56" t="s">
        <v>1083</v>
      </c>
      <c r="B71" s="116" t="s">
        <v>363</v>
      </c>
      <c r="C71" s="116" t="s">
        <v>310</v>
      </c>
      <c r="D71" s="116" t="s">
        <v>1084</v>
      </c>
      <c r="E71" s="56" t="s">
        <v>1085</v>
      </c>
      <c r="F71" s="116"/>
      <c r="G71" s="119" t="s">
        <v>1072</v>
      </c>
      <c r="H71" s="121" t="s">
        <v>1086</v>
      </c>
      <c r="I71" s="244" t="s">
        <v>1087</v>
      </c>
      <c r="J71" s="116" t="s">
        <v>1088</v>
      </c>
      <c r="K71" s="56">
        <v>100</v>
      </c>
      <c r="L71" s="116"/>
    </row>
    <row r="72" spans="1:12" ht="29" x14ac:dyDescent="0.35">
      <c r="A72" s="88" t="s">
        <v>1089</v>
      </c>
      <c r="B72" s="91" t="s">
        <v>445</v>
      </c>
      <c r="C72" s="91" t="s">
        <v>311</v>
      </c>
      <c r="D72" s="91" t="s">
        <v>1090</v>
      </c>
      <c r="E72" s="88" t="s">
        <v>1091</v>
      </c>
      <c r="F72" s="116" t="s">
        <v>721</v>
      </c>
      <c r="G72" s="117"/>
      <c r="H72" s="122"/>
      <c r="I72" s="121"/>
      <c r="J72" s="116"/>
      <c r="K72" s="120">
        <f>K73</f>
        <v>80</v>
      </c>
      <c r="L72" s="91"/>
    </row>
    <row r="73" spans="1:12" ht="409.5" x14ac:dyDescent="0.35">
      <c r="A73" s="56" t="s">
        <v>1092</v>
      </c>
      <c r="B73" s="116" t="s">
        <v>445</v>
      </c>
      <c r="C73" s="116" t="s">
        <v>312</v>
      </c>
      <c r="D73" s="116" t="s">
        <v>1093</v>
      </c>
      <c r="E73" s="56" t="s">
        <v>1094</v>
      </c>
      <c r="F73" s="116"/>
      <c r="G73" s="116" t="s">
        <v>1095</v>
      </c>
      <c r="H73" s="121" t="s">
        <v>1096</v>
      </c>
      <c r="I73" s="244" t="s">
        <v>1097</v>
      </c>
      <c r="J73" s="116" t="s">
        <v>1098</v>
      </c>
      <c r="K73" s="56">
        <v>80</v>
      </c>
      <c r="L73" s="116" t="s">
        <v>1099</v>
      </c>
    </row>
    <row r="74" spans="1:12" ht="29" x14ac:dyDescent="0.35">
      <c r="A74" s="88" t="s">
        <v>1100</v>
      </c>
      <c r="B74" s="91" t="s">
        <v>363</v>
      </c>
      <c r="C74" s="91" t="s">
        <v>313</v>
      </c>
      <c r="D74" s="91" t="s">
        <v>1101</v>
      </c>
      <c r="E74" s="88" t="s">
        <v>1102</v>
      </c>
      <c r="F74" s="116" t="s">
        <v>1040</v>
      </c>
      <c r="G74" s="117"/>
      <c r="H74" s="121"/>
      <c r="I74" s="121"/>
      <c r="J74" s="116"/>
      <c r="K74" s="120">
        <f>ROUND(AVERAGE(K75:K76),0)</f>
        <v>100</v>
      </c>
      <c r="L74" s="91"/>
    </row>
    <row r="75" spans="1:12" ht="409.5" x14ac:dyDescent="0.35">
      <c r="A75" s="56" t="s">
        <v>1103</v>
      </c>
      <c r="B75" s="116" t="s">
        <v>363</v>
      </c>
      <c r="C75" s="116" t="s">
        <v>314</v>
      </c>
      <c r="D75" s="116" t="s">
        <v>1104</v>
      </c>
      <c r="E75" s="56" t="s">
        <v>1105</v>
      </c>
      <c r="F75" s="116"/>
      <c r="G75" s="116" t="s">
        <v>1106</v>
      </c>
      <c r="H75" s="121" t="s">
        <v>1107</v>
      </c>
      <c r="I75" s="244" t="s">
        <v>1108</v>
      </c>
      <c r="J75" s="116" t="s">
        <v>1109</v>
      </c>
      <c r="K75" s="56">
        <v>100</v>
      </c>
      <c r="L75" s="116"/>
    </row>
    <row r="76" spans="1:12" ht="409.5" x14ac:dyDescent="0.35">
      <c r="A76" s="56" t="s">
        <v>1110</v>
      </c>
      <c r="B76" s="116" t="s">
        <v>445</v>
      </c>
      <c r="C76" s="116" t="s">
        <v>315</v>
      </c>
      <c r="D76" s="116" t="s">
        <v>1111</v>
      </c>
      <c r="E76" s="56" t="s">
        <v>1112</v>
      </c>
      <c r="F76" s="116"/>
      <c r="G76" s="116" t="s">
        <v>1013</v>
      </c>
      <c r="H76" s="121" t="s">
        <v>1113</v>
      </c>
      <c r="I76" s="244" t="s">
        <v>1114</v>
      </c>
      <c r="J76" s="116" t="s">
        <v>1115</v>
      </c>
      <c r="K76" s="56">
        <v>100</v>
      </c>
      <c r="L76" s="116"/>
    </row>
    <row r="77" spans="1:12" ht="43.5" x14ac:dyDescent="0.35">
      <c r="A77" s="88" t="s">
        <v>1116</v>
      </c>
      <c r="B77" s="91" t="s">
        <v>445</v>
      </c>
      <c r="C77" s="91" t="s">
        <v>316</v>
      </c>
      <c r="D77" s="91" t="s">
        <v>1117</v>
      </c>
      <c r="E77" s="88" t="s">
        <v>1118</v>
      </c>
      <c r="F77" s="116" t="s">
        <v>742</v>
      </c>
      <c r="G77" s="117"/>
      <c r="H77" s="121"/>
      <c r="I77" s="121"/>
      <c r="J77" s="116"/>
      <c r="K77" s="120">
        <f>K78</f>
        <v>80</v>
      </c>
      <c r="L77" s="91"/>
    </row>
    <row r="78" spans="1:12" ht="409.5" x14ac:dyDescent="0.35">
      <c r="A78" s="56" t="s">
        <v>1119</v>
      </c>
      <c r="B78" s="116" t="s">
        <v>445</v>
      </c>
      <c r="C78" s="116" t="s">
        <v>317</v>
      </c>
      <c r="D78" s="116" t="s">
        <v>1120</v>
      </c>
      <c r="E78" s="56" t="s">
        <v>1121</v>
      </c>
      <c r="F78" s="116"/>
      <c r="G78" s="119"/>
      <c r="H78" s="121" t="s">
        <v>1122</v>
      </c>
      <c r="I78" s="244" t="s">
        <v>1123</v>
      </c>
      <c r="J78" s="116" t="s">
        <v>1124</v>
      </c>
      <c r="K78" s="56">
        <v>80</v>
      </c>
      <c r="L78" s="116" t="s">
        <v>1125</v>
      </c>
    </row>
    <row r="79" spans="1:12" ht="58" customHeight="1" x14ac:dyDescent="0.35">
      <c r="A79" s="434" t="s">
        <v>28</v>
      </c>
      <c r="B79" s="434"/>
      <c r="C79" s="434"/>
      <c r="D79" s="434"/>
      <c r="E79" s="434"/>
      <c r="F79" s="434"/>
      <c r="G79" s="434"/>
      <c r="H79" s="434"/>
      <c r="I79" s="434"/>
      <c r="J79" s="434"/>
      <c r="K79" s="434"/>
      <c r="L79" s="434"/>
    </row>
    <row r="80" spans="1:12" ht="29" x14ac:dyDescent="0.35">
      <c r="A80" s="131" t="s">
        <v>1126</v>
      </c>
      <c r="B80" s="112" t="s">
        <v>999</v>
      </c>
      <c r="C80" s="112" t="s">
        <v>28</v>
      </c>
      <c r="D80" s="112"/>
      <c r="E80" s="111" t="s">
        <v>27</v>
      </c>
      <c r="F80" s="113"/>
      <c r="G80" s="125"/>
      <c r="H80" s="126"/>
      <c r="I80" s="124"/>
      <c r="J80" s="124"/>
      <c r="K80" s="127">
        <f>ROUND(AVERAGE(K81,K85),0)</f>
        <v>90</v>
      </c>
      <c r="L80" s="124"/>
    </row>
    <row r="81" spans="1:14" ht="58" x14ac:dyDescent="0.35">
      <c r="A81" s="88" t="s">
        <v>1127</v>
      </c>
      <c r="B81" s="91" t="s">
        <v>445</v>
      </c>
      <c r="C81" s="91" t="s">
        <v>318</v>
      </c>
      <c r="D81" s="91" t="s">
        <v>1128</v>
      </c>
      <c r="E81" s="88" t="s">
        <v>1129</v>
      </c>
      <c r="F81" s="116" t="s">
        <v>721</v>
      </c>
      <c r="G81" s="117"/>
      <c r="H81" s="132"/>
      <c r="I81" s="121"/>
      <c r="J81" s="116"/>
      <c r="K81" s="120">
        <f>ROUND(AVERAGE(K82:K84),0)</f>
        <v>100</v>
      </c>
      <c r="L81" s="91"/>
    </row>
    <row r="82" spans="1:14" ht="409.5" x14ac:dyDescent="0.35">
      <c r="A82" s="56" t="s">
        <v>1130</v>
      </c>
      <c r="B82" s="116" t="s">
        <v>445</v>
      </c>
      <c r="C82" s="116" t="s">
        <v>1131</v>
      </c>
      <c r="D82" s="116" t="s">
        <v>1132</v>
      </c>
      <c r="E82" s="56" t="s">
        <v>1133</v>
      </c>
      <c r="F82" s="116"/>
      <c r="G82" s="116" t="s">
        <v>1134</v>
      </c>
      <c r="H82" s="121" t="s">
        <v>1135</v>
      </c>
      <c r="I82" s="244" t="s">
        <v>1136</v>
      </c>
      <c r="J82" s="116" t="s">
        <v>1137</v>
      </c>
      <c r="K82" s="56">
        <v>100</v>
      </c>
      <c r="L82" s="116"/>
    </row>
    <row r="83" spans="1:14" ht="409.5" x14ac:dyDescent="0.35">
      <c r="A83" s="56" t="s">
        <v>1138</v>
      </c>
      <c r="B83" s="116" t="s">
        <v>363</v>
      </c>
      <c r="C83" s="116" t="s">
        <v>1139</v>
      </c>
      <c r="D83" s="116" t="s">
        <v>1140</v>
      </c>
      <c r="E83" s="56" t="s">
        <v>1141</v>
      </c>
      <c r="F83" s="116"/>
      <c r="G83" s="119"/>
      <c r="H83" s="121" t="s">
        <v>1142</v>
      </c>
      <c r="I83" s="244" t="s">
        <v>1143</v>
      </c>
      <c r="J83" s="116" t="s">
        <v>1144</v>
      </c>
      <c r="K83" s="56">
        <v>100</v>
      </c>
      <c r="L83" s="116"/>
    </row>
    <row r="84" spans="1:14" ht="409.5" x14ac:dyDescent="0.35">
      <c r="A84" s="56" t="s">
        <v>1145</v>
      </c>
      <c r="B84" s="116" t="s">
        <v>445</v>
      </c>
      <c r="C84" s="116" t="s">
        <v>1146</v>
      </c>
      <c r="D84" s="116" t="s">
        <v>1147</v>
      </c>
      <c r="E84" s="56" t="s">
        <v>1148</v>
      </c>
      <c r="F84" s="116"/>
      <c r="G84" s="116" t="s">
        <v>1149</v>
      </c>
      <c r="H84" s="121" t="s">
        <v>1150</v>
      </c>
      <c r="I84" s="244" t="s">
        <v>1151</v>
      </c>
      <c r="J84" s="116" t="s">
        <v>1152</v>
      </c>
      <c r="K84" s="56">
        <v>100</v>
      </c>
      <c r="L84" s="116"/>
    </row>
    <row r="85" spans="1:14" ht="58" x14ac:dyDescent="0.35">
      <c r="A85" s="88" t="s">
        <v>1153</v>
      </c>
      <c r="B85" s="91" t="s">
        <v>445</v>
      </c>
      <c r="C85" s="91" t="s">
        <v>319</v>
      </c>
      <c r="D85" s="91" t="s">
        <v>1154</v>
      </c>
      <c r="E85" s="88" t="s">
        <v>1155</v>
      </c>
      <c r="F85" s="116" t="s">
        <v>721</v>
      </c>
      <c r="G85" s="117"/>
      <c r="H85" s="121"/>
      <c r="I85" s="121"/>
      <c r="J85" s="116"/>
      <c r="K85" s="120">
        <f>ROUND(AVERAGE(K86:K89),0)</f>
        <v>80</v>
      </c>
      <c r="L85" s="91"/>
    </row>
    <row r="86" spans="1:14" ht="409.5" x14ac:dyDescent="0.35">
      <c r="A86" s="56" t="s">
        <v>1156</v>
      </c>
      <c r="B86" s="116" t="s">
        <v>445</v>
      </c>
      <c r="C86" s="116" t="s">
        <v>1157</v>
      </c>
      <c r="D86" s="116" t="s">
        <v>1158</v>
      </c>
      <c r="E86" s="56" t="s">
        <v>1159</v>
      </c>
      <c r="F86" s="116"/>
      <c r="G86" s="116" t="s">
        <v>1160</v>
      </c>
      <c r="H86" s="121" t="s">
        <v>1161</v>
      </c>
      <c r="I86" s="244" t="s">
        <v>1162</v>
      </c>
      <c r="J86" s="116" t="s">
        <v>1163</v>
      </c>
      <c r="K86" s="56">
        <v>80</v>
      </c>
      <c r="L86" s="116" t="s">
        <v>1164</v>
      </c>
    </row>
    <row r="87" spans="1:14" ht="409.5" x14ac:dyDescent="0.35">
      <c r="A87" s="56" t="s">
        <v>1165</v>
      </c>
      <c r="B87" s="116" t="s">
        <v>445</v>
      </c>
      <c r="C87" s="116" t="s">
        <v>1166</v>
      </c>
      <c r="D87" s="116" t="s">
        <v>1167</v>
      </c>
      <c r="E87" s="56" t="s">
        <v>1168</v>
      </c>
      <c r="F87" s="116"/>
      <c r="G87" s="119"/>
      <c r="H87" s="121" t="s">
        <v>1169</v>
      </c>
      <c r="I87" s="244" t="s">
        <v>1170</v>
      </c>
      <c r="J87" s="116" t="s">
        <v>1171</v>
      </c>
      <c r="K87" s="56">
        <v>80</v>
      </c>
      <c r="L87" s="116" t="s">
        <v>1172</v>
      </c>
    </row>
    <row r="88" spans="1:14" ht="409.5" x14ac:dyDescent="0.35">
      <c r="A88" s="56" t="s">
        <v>1173</v>
      </c>
      <c r="B88" s="116" t="s">
        <v>445</v>
      </c>
      <c r="C88" s="116" t="s">
        <v>1174</v>
      </c>
      <c r="D88" s="116" t="s">
        <v>1175</v>
      </c>
      <c r="E88" s="56" t="s">
        <v>1176</v>
      </c>
      <c r="F88" s="116"/>
      <c r="G88" s="116" t="s">
        <v>1177</v>
      </c>
      <c r="H88" s="121" t="s">
        <v>1178</v>
      </c>
      <c r="I88" s="244" t="s">
        <v>1179</v>
      </c>
      <c r="J88" s="116" t="s">
        <v>1180</v>
      </c>
      <c r="K88" s="56">
        <v>80</v>
      </c>
      <c r="L88" s="116" t="s">
        <v>1181</v>
      </c>
    </row>
    <row r="89" spans="1:14" ht="409.5" x14ac:dyDescent="0.35">
      <c r="A89" s="56" t="s">
        <v>1182</v>
      </c>
      <c r="B89" s="116" t="s">
        <v>363</v>
      </c>
      <c r="C89" s="116" t="s">
        <v>1183</v>
      </c>
      <c r="D89" s="116" t="s">
        <v>1184</v>
      </c>
      <c r="E89" s="56" t="s">
        <v>1185</v>
      </c>
      <c r="F89" s="116"/>
      <c r="G89" s="119" t="s">
        <v>470</v>
      </c>
      <c r="H89" s="121" t="s">
        <v>1186</v>
      </c>
      <c r="I89" s="244" t="s">
        <v>1187</v>
      </c>
      <c r="J89" s="116" t="s">
        <v>1188</v>
      </c>
      <c r="K89" s="56">
        <v>80</v>
      </c>
      <c r="L89" s="116" t="s">
        <v>1189</v>
      </c>
    </row>
    <row r="90" spans="1:14" ht="105" customHeight="1" x14ac:dyDescent="0.35">
      <c r="A90" s="451" t="s">
        <v>30</v>
      </c>
      <c r="B90" s="451"/>
      <c r="C90" s="451"/>
      <c r="D90" s="451"/>
      <c r="E90" s="451"/>
      <c r="F90" s="451"/>
      <c r="G90" s="451"/>
      <c r="H90" s="451"/>
      <c r="I90" s="451"/>
      <c r="J90" s="451"/>
      <c r="K90" s="451"/>
      <c r="L90" s="451"/>
      <c r="M90" s="451"/>
      <c r="N90" s="451"/>
    </row>
    <row r="91" spans="1:14" ht="43.5" x14ac:dyDescent="0.35">
      <c r="A91" s="131" t="s">
        <v>1190</v>
      </c>
      <c r="B91" s="112" t="s">
        <v>716</v>
      </c>
      <c r="C91" s="112" t="s">
        <v>30</v>
      </c>
      <c r="D91" s="112"/>
      <c r="E91" s="111" t="s">
        <v>29</v>
      </c>
      <c r="F91" s="113"/>
      <c r="G91" s="125"/>
      <c r="H91" s="126"/>
      <c r="I91" s="124"/>
      <c r="J91" s="124"/>
      <c r="K91" s="127">
        <f>ROUND(AVERAGE(K92,K96,K106),0)</f>
        <v>73</v>
      </c>
      <c r="L91" s="124"/>
    </row>
    <row r="92" spans="1:14" ht="101.5" x14ac:dyDescent="0.35">
      <c r="A92" s="88" t="s">
        <v>1191</v>
      </c>
      <c r="B92" s="91" t="s">
        <v>363</v>
      </c>
      <c r="C92" s="91" t="s">
        <v>320</v>
      </c>
      <c r="D92" s="91" t="s">
        <v>1192</v>
      </c>
      <c r="E92" s="88" t="s">
        <v>1193</v>
      </c>
      <c r="F92" s="116" t="s">
        <v>721</v>
      </c>
      <c r="G92" s="117"/>
      <c r="H92" s="122"/>
      <c r="I92" s="121"/>
      <c r="J92" s="116"/>
      <c r="K92" s="120">
        <f>ROUND(AVERAGE(K93:K94),0)</f>
        <v>80</v>
      </c>
      <c r="L92" s="91"/>
    </row>
    <row r="93" spans="1:14" ht="409.5" x14ac:dyDescent="0.35">
      <c r="A93" s="56" t="s">
        <v>1194</v>
      </c>
      <c r="B93" s="116" t="s">
        <v>363</v>
      </c>
      <c r="C93" s="116" t="s">
        <v>1195</v>
      </c>
      <c r="D93" s="116" t="s">
        <v>1196</v>
      </c>
      <c r="E93" s="56" t="s">
        <v>1197</v>
      </c>
      <c r="F93" s="116"/>
      <c r="G93" s="119" t="s">
        <v>1198</v>
      </c>
      <c r="H93" s="259" t="s">
        <v>1199</v>
      </c>
      <c r="I93" s="244" t="s">
        <v>1200</v>
      </c>
      <c r="J93" s="116" t="s">
        <v>1201</v>
      </c>
      <c r="K93" s="56">
        <v>80</v>
      </c>
      <c r="L93" s="116" t="s">
        <v>1202</v>
      </c>
    </row>
    <row r="94" spans="1:14" ht="409.5" x14ac:dyDescent="0.35">
      <c r="A94" s="56" t="s">
        <v>1203</v>
      </c>
      <c r="B94" s="116" t="s">
        <v>363</v>
      </c>
      <c r="C94" s="116" t="s">
        <v>1204</v>
      </c>
      <c r="D94" s="116" t="s">
        <v>1205</v>
      </c>
      <c r="E94" s="56" t="s">
        <v>1206</v>
      </c>
      <c r="F94" s="116"/>
      <c r="G94" s="116" t="s">
        <v>1207</v>
      </c>
      <c r="H94" s="121" t="s">
        <v>1208</v>
      </c>
      <c r="I94" s="244" t="s">
        <v>1209</v>
      </c>
      <c r="J94" s="116" t="s">
        <v>1210</v>
      </c>
      <c r="K94" s="56">
        <v>80</v>
      </c>
      <c r="L94" s="116"/>
    </row>
    <row r="95" spans="1:14" ht="409.5" x14ac:dyDescent="0.35">
      <c r="A95" s="56" t="s">
        <v>1211</v>
      </c>
      <c r="B95" s="116" t="s">
        <v>363</v>
      </c>
      <c r="C95" s="116" t="s">
        <v>1212</v>
      </c>
      <c r="D95" s="116" t="s">
        <v>1213</v>
      </c>
      <c r="E95" s="56" t="s">
        <v>1214</v>
      </c>
      <c r="F95" s="116"/>
      <c r="G95" s="116" t="s">
        <v>1215</v>
      </c>
      <c r="H95" s="261" t="s">
        <v>1216</v>
      </c>
      <c r="I95" s="244" t="s">
        <v>1217</v>
      </c>
      <c r="J95" s="116" t="s">
        <v>1218</v>
      </c>
      <c r="K95" s="56">
        <v>100</v>
      </c>
      <c r="L95" s="116" t="s">
        <v>1219</v>
      </c>
    </row>
    <row r="96" spans="1:14" ht="72.5" x14ac:dyDescent="0.35">
      <c r="A96" s="88" t="s">
        <v>1220</v>
      </c>
      <c r="B96" s="91" t="s">
        <v>363</v>
      </c>
      <c r="C96" s="91" t="s">
        <v>321</v>
      </c>
      <c r="D96" s="91" t="s">
        <v>1221</v>
      </c>
      <c r="E96" s="88" t="s">
        <v>1222</v>
      </c>
      <c r="F96" s="116" t="s">
        <v>721</v>
      </c>
      <c r="G96" s="117"/>
      <c r="H96" s="121"/>
      <c r="I96" s="121"/>
      <c r="J96" s="116"/>
      <c r="K96" s="120">
        <f>ROUND(AVERAGE(K97:K105),0)</f>
        <v>78</v>
      </c>
      <c r="L96" s="91"/>
    </row>
    <row r="97" spans="1:12" ht="409.5" x14ac:dyDescent="0.35">
      <c r="A97" s="56" t="s">
        <v>1223</v>
      </c>
      <c r="B97" s="116" t="s">
        <v>363</v>
      </c>
      <c r="C97" s="116" t="s">
        <v>1224</v>
      </c>
      <c r="D97" s="116" t="s">
        <v>1225</v>
      </c>
      <c r="E97" s="56" t="s">
        <v>1226</v>
      </c>
      <c r="F97" s="116"/>
      <c r="G97" s="119" t="s">
        <v>1198</v>
      </c>
      <c r="H97" s="121" t="s">
        <v>1227</v>
      </c>
      <c r="I97" s="244" t="s">
        <v>1228</v>
      </c>
      <c r="J97" s="116" t="s">
        <v>1229</v>
      </c>
      <c r="K97" s="56">
        <v>80</v>
      </c>
      <c r="L97" s="116" t="s">
        <v>1230</v>
      </c>
    </row>
    <row r="98" spans="1:12" ht="409.5" x14ac:dyDescent="0.35">
      <c r="A98" s="56" t="s">
        <v>1231</v>
      </c>
      <c r="B98" s="116" t="s">
        <v>445</v>
      </c>
      <c r="C98" s="116" t="s">
        <v>1232</v>
      </c>
      <c r="D98" s="116" t="s">
        <v>1233</v>
      </c>
      <c r="E98" s="56" t="s">
        <v>1234</v>
      </c>
      <c r="F98" s="116"/>
      <c r="G98" s="116" t="s">
        <v>1013</v>
      </c>
      <c r="H98" s="121" t="s">
        <v>1235</v>
      </c>
      <c r="I98" s="244" t="s">
        <v>1236</v>
      </c>
      <c r="J98" s="116" t="s">
        <v>1237</v>
      </c>
      <c r="K98" s="56">
        <v>80</v>
      </c>
      <c r="L98" s="116" t="s">
        <v>1238</v>
      </c>
    </row>
    <row r="99" spans="1:12" ht="409.5" x14ac:dyDescent="0.35">
      <c r="A99" s="56" t="s">
        <v>1239</v>
      </c>
      <c r="B99" s="116" t="s">
        <v>445</v>
      </c>
      <c r="C99" s="116" t="s">
        <v>1240</v>
      </c>
      <c r="D99" s="116" t="s">
        <v>1241</v>
      </c>
      <c r="E99" s="56" t="s">
        <v>1242</v>
      </c>
      <c r="F99" s="116"/>
      <c r="G99" s="119" t="s">
        <v>1243</v>
      </c>
      <c r="H99" s="121" t="s">
        <v>1244</v>
      </c>
      <c r="I99" s="244" t="s">
        <v>1245</v>
      </c>
      <c r="J99" s="116" t="s">
        <v>1246</v>
      </c>
      <c r="K99" s="56">
        <v>60</v>
      </c>
      <c r="L99" s="116" t="s">
        <v>1247</v>
      </c>
    </row>
    <row r="100" spans="1:12" ht="409.5" x14ac:dyDescent="0.35">
      <c r="A100" s="56" t="s">
        <v>1248</v>
      </c>
      <c r="B100" s="116" t="s">
        <v>445</v>
      </c>
      <c r="C100" s="116" t="s">
        <v>1249</v>
      </c>
      <c r="D100" s="116" t="s">
        <v>1250</v>
      </c>
      <c r="E100" s="56" t="s">
        <v>1251</v>
      </c>
      <c r="F100" s="116"/>
      <c r="G100" s="119" t="s">
        <v>1243</v>
      </c>
      <c r="H100" s="121" t="s">
        <v>1252</v>
      </c>
      <c r="I100" s="244" t="s">
        <v>1253</v>
      </c>
      <c r="J100" s="116" t="s">
        <v>1254</v>
      </c>
      <c r="K100" s="56">
        <v>60</v>
      </c>
      <c r="L100" s="116" t="s">
        <v>1255</v>
      </c>
    </row>
    <row r="101" spans="1:12" ht="409.5" x14ac:dyDescent="0.35">
      <c r="A101" s="56" t="s">
        <v>1256</v>
      </c>
      <c r="B101" s="116" t="s">
        <v>445</v>
      </c>
      <c r="C101" s="116" t="s">
        <v>1257</v>
      </c>
      <c r="D101" s="116" t="s">
        <v>1258</v>
      </c>
      <c r="E101" s="56" t="s">
        <v>1259</v>
      </c>
      <c r="F101" s="116"/>
      <c r="G101" s="119" t="s">
        <v>1198</v>
      </c>
      <c r="H101" s="121" t="s">
        <v>1260</v>
      </c>
      <c r="I101" s="244" t="s">
        <v>1261</v>
      </c>
      <c r="J101" s="116" t="s">
        <v>1262</v>
      </c>
      <c r="K101" s="56">
        <v>80</v>
      </c>
      <c r="L101" s="116"/>
    </row>
    <row r="102" spans="1:12" ht="409.5" x14ac:dyDescent="0.35">
      <c r="A102" s="56" t="s">
        <v>1263</v>
      </c>
      <c r="B102" s="116" t="s">
        <v>445</v>
      </c>
      <c r="C102" s="116" t="s">
        <v>1264</v>
      </c>
      <c r="D102" s="116" t="s">
        <v>1265</v>
      </c>
      <c r="E102" s="56" t="s">
        <v>1266</v>
      </c>
      <c r="F102" s="116"/>
      <c r="G102" s="119"/>
      <c r="H102" s="121" t="s">
        <v>1267</v>
      </c>
      <c r="I102" s="244" t="s">
        <v>1268</v>
      </c>
      <c r="J102" s="116" t="s">
        <v>1269</v>
      </c>
      <c r="K102" s="56">
        <v>80</v>
      </c>
      <c r="L102" s="116" t="s">
        <v>1270</v>
      </c>
    </row>
    <row r="103" spans="1:12" ht="409.5" x14ac:dyDescent="0.35">
      <c r="A103" s="56" t="s">
        <v>1271</v>
      </c>
      <c r="B103" s="116" t="s">
        <v>445</v>
      </c>
      <c r="C103" s="116" t="s">
        <v>1272</v>
      </c>
      <c r="D103" s="116" t="s">
        <v>1273</v>
      </c>
      <c r="E103" s="56" t="s">
        <v>1274</v>
      </c>
      <c r="F103" s="116"/>
      <c r="G103" s="119" t="s">
        <v>1275</v>
      </c>
      <c r="H103" s="121" t="s">
        <v>1276</v>
      </c>
      <c r="I103" s="244" t="s">
        <v>1277</v>
      </c>
      <c r="J103" s="116" t="s">
        <v>1278</v>
      </c>
      <c r="K103" s="56">
        <v>100</v>
      </c>
      <c r="L103" s="116"/>
    </row>
    <row r="104" spans="1:12" ht="409.5" x14ac:dyDescent="0.35">
      <c r="A104" s="56" t="s">
        <v>1279</v>
      </c>
      <c r="B104" s="116" t="s">
        <v>363</v>
      </c>
      <c r="C104" s="116" t="s">
        <v>1280</v>
      </c>
      <c r="D104" s="116" t="s">
        <v>1281</v>
      </c>
      <c r="E104" s="56" t="s">
        <v>1282</v>
      </c>
      <c r="F104" s="116" t="s">
        <v>742</v>
      </c>
      <c r="G104" s="119" t="s">
        <v>1283</v>
      </c>
      <c r="H104" s="121" t="s">
        <v>1284</v>
      </c>
      <c r="I104" s="244" t="s">
        <v>1285</v>
      </c>
      <c r="J104" s="116" t="s">
        <v>1286</v>
      </c>
      <c r="K104" s="56">
        <v>60</v>
      </c>
      <c r="L104" s="116" t="s">
        <v>1287</v>
      </c>
    </row>
    <row r="105" spans="1:12" ht="409.5" x14ac:dyDescent="0.35">
      <c r="A105" s="56" t="s">
        <v>1288</v>
      </c>
      <c r="B105" s="116" t="s">
        <v>445</v>
      </c>
      <c r="C105" s="116" t="s">
        <v>1289</v>
      </c>
      <c r="D105" s="116" t="s">
        <v>1290</v>
      </c>
      <c r="E105" s="56" t="s">
        <v>1291</v>
      </c>
      <c r="F105" s="116"/>
      <c r="G105" s="119"/>
      <c r="H105" s="121" t="s">
        <v>1292</v>
      </c>
      <c r="I105" s="244" t="s">
        <v>1293</v>
      </c>
      <c r="J105" s="116" t="s">
        <v>1294</v>
      </c>
      <c r="K105" s="56">
        <v>100</v>
      </c>
      <c r="L105" s="116"/>
    </row>
    <row r="106" spans="1:12" ht="29" x14ac:dyDescent="0.35">
      <c r="A106" s="88" t="s">
        <v>1295</v>
      </c>
      <c r="B106" s="116" t="s">
        <v>363</v>
      </c>
      <c r="C106" s="91" t="s">
        <v>322</v>
      </c>
      <c r="D106" s="91" t="s">
        <v>1296</v>
      </c>
      <c r="E106" s="88" t="s">
        <v>1297</v>
      </c>
      <c r="F106" s="116" t="s">
        <v>721</v>
      </c>
      <c r="G106" s="117"/>
      <c r="H106" s="121"/>
      <c r="I106" s="121"/>
      <c r="J106" s="116"/>
      <c r="K106" s="120">
        <f>K107</f>
        <v>60</v>
      </c>
      <c r="L106" s="91"/>
    </row>
    <row r="107" spans="1:12" ht="409.5" x14ac:dyDescent="0.35">
      <c r="A107" s="56" t="s">
        <v>1298</v>
      </c>
      <c r="B107" s="116" t="s">
        <v>363</v>
      </c>
      <c r="C107" s="116" t="s">
        <v>1299</v>
      </c>
      <c r="D107" s="116" t="s">
        <v>1300</v>
      </c>
      <c r="E107" s="56" t="s">
        <v>1301</v>
      </c>
      <c r="F107" s="116"/>
      <c r="G107" s="119"/>
      <c r="H107" s="121" t="s">
        <v>1302</v>
      </c>
      <c r="I107" s="244" t="s">
        <v>1303</v>
      </c>
      <c r="J107" s="116" t="s">
        <v>1304</v>
      </c>
      <c r="K107" s="56">
        <v>60</v>
      </c>
      <c r="L107" s="116" t="s">
        <v>1305</v>
      </c>
    </row>
    <row r="108" spans="1:12" ht="101.5" customHeight="1" x14ac:dyDescent="0.35">
      <c r="A108" s="434" t="s">
        <v>34</v>
      </c>
      <c r="B108" s="434"/>
      <c r="C108" s="434"/>
      <c r="D108" s="434"/>
      <c r="E108" s="434"/>
      <c r="F108" s="434"/>
      <c r="G108" s="434"/>
      <c r="H108" s="434"/>
      <c r="I108" s="434"/>
      <c r="J108" s="434"/>
      <c r="K108" s="434"/>
      <c r="L108" s="434"/>
    </row>
    <row r="109" spans="1:12" ht="43.5" x14ac:dyDescent="0.35">
      <c r="A109" s="133" t="s">
        <v>1306</v>
      </c>
      <c r="B109" s="112" t="s">
        <v>716</v>
      </c>
      <c r="C109" s="112" t="s">
        <v>34</v>
      </c>
      <c r="D109" s="112"/>
      <c r="E109" s="111" t="s">
        <v>33</v>
      </c>
      <c r="F109" s="113"/>
      <c r="G109" s="125"/>
      <c r="H109" s="126"/>
      <c r="I109" s="124"/>
      <c r="J109" s="124"/>
      <c r="K109" s="134">
        <f>K110</f>
        <v>94</v>
      </c>
      <c r="L109" s="124"/>
    </row>
    <row r="110" spans="1:12" ht="72.5" x14ac:dyDescent="0.35">
      <c r="A110" s="88" t="s">
        <v>1307</v>
      </c>
      <c r="B110" s="91" t="s">
        <v>363</v>
      </c>
      <c r="C110" s="91" t="s">
        <v>1308</v>
      </c>
      <c r="D110" s="91" t="s">
        <v>1309</v>
      </c>
      <c r="E110" s="88" t="s">
        <v>1310</v>
      </c>
      <c r="F110" s="116"/>
      <c r="G110" s="117"/>
      <c r="H110" s="121"/>
      <c r="I110" s="121"/>
      <c r="J110" s="116"/>
      <c r="K110" s="120">
        <f>ROUND(AVERAGE(K111:K117),0)</f>
        <v>94</v>
      </c>
      <c r="L110" s="91"/>
    </row>
    <row r="111" spans="1:12" ht="409.5" x14ac:dyDescent="0.35">
      <c r="A111" s="56" t="s">
        <v>1311</v>
      </c>
      <c r="B111" s="116" t="s">
        <v>363</v>
      </c>
      <c r="C111" s="116" t="s">
        <v>1312</v>
      </c>
      <c r="D111" s="116" t="s">
        <v>1313</v>
      </c>
      <c r="E111" s="56" t="s">
        <v>1314</v>
      </c>
      <c r="F111" s="116"/>
      <c r="G111" s="116" t="s">
        <v>1315</v>
      </c>
      <c r="H111" s="121" t="s">
        <v>1316</v>
      </c>
      <c r="I111" s="121" t="s">
        <v>1317</v>
      </c>
      <c r="J111" s="116" t="s">
        <v>1318</v>
      </c>
      <c r="K111" s="56">
        <v>80</v>
      </c>
      <c r="L111" s="116" t="s">
        <v>1319</v>
      </c>
    </row>
    <row r="112" spans="1:12" ht="321.75" customHeight="1" x14ac:dyDescent="0.35">
      <c r="A112" s="56" t="s">
        <v>1320</v>
      </c>
      <c r="B112" s="116" t="s">
        <v>363</v>
      </c>
      <c r="C112" s="116" t="s">
        <v>1321</v>
      </c>
      <c r="D112" s="116" t="s">
        <v>1322</v>
      </c>
      <c r="E112" s="56" t="s">
        <v>1323</v>
      </c>
      <c r="F112" s="116" t="s">
        <v>721</v>
      </c>
      <c r="G112" s="119" t="s">
        <v>1324</v>
      </c>
      <c r="H112" s="254" t="s">
        <v>1325</v>
      </c>
      <c r="I112" s="121" t="s">
        <v>1326</v>
      </c>
      <c r="J112" s="116" t="s">
        <v>1327</v>
      </c>
      <c r="K112" s="56">
        <v>100</v>
      </c>
      <c r="L112" s="116" t="s">
        <v>1328</v>
      </c>
    </row>
    <row r="113" spans="1:12" ht="409.5" x14ac:dyDescent="0.35">
      <c r="A113" s="56" t="s">
        <v>1329</v>
      </c>
      <c r="B113" s="116" t="s">
        <v>363</v>
      </c>
      <c r="C113" s="116" t="s">
        <v>1330</v>
      </c>
      <c r="D113" s="116" t="s">
        <v>1331</v>
      </c>
      <c r="E113" s="56" t="s">
        <v>1332</v>
      </c>
      <c r="F113" s="116" t="s">
        <v>721</v>
      </c>
      <c r="G113" s="119" t="s">
        <v>411</v>
      </c>
      <c r="H113" s="121" t="s">
        <v>1333</v>
      </c>
      <c r="I113" s="121" t="s">
        <v>1334</v>
      </c>
      <c r="J113" s="116" t="s">
        <v>1335</v>
      </c>
      <c r="K113" s="56">
        <v>100</v>
      </c>
      <c r="L113" s="116" t="s">
        <v>1336</v>
      </c>
    </row>
    <row r="114" spans="1:12" ht="409.5" x14ac:dyDescent="0.35">
      <c r="A114" s="56" t="s">
        <v>1337</v>
      </c>
      <c r="B114" s="116" t="s">
        <v>363</v>
      </c>
      <c r="C114" s="116" t="s">
        <v>1338</v>
      </c>
      <c r="D114" s="116" t="s">
        <v>1339</v>
      </c>
      <c r="E114" s="56" t="s">
        <v>1340</v>
      </c>
      <c r="F114" s="116" t="s">
        <v>1341</v>
      </c>
      <c r="G114" s="116" t="s">
        <v>1342</v>
      </c>
      <c r="H114" s="121" t="s">
        <v>1343</v>
      </c>
      <c r="I114" s="121" t="s">
        <v>1344</v>
      </c>
      <c r="J114" s="116" t="s">
        <v>1345</v>
      </c>
      <c r="K114" s="56">
        <v>100</v>
      </c>
      <c r="L114" s="116" t="s">
        <v>1346</v>
      </c>
    </row>
    <row r="115" spans="1:12" ht="409.5" x14ac:dyDescent="0.35">
      <c r="A115" s="56" t="s">
        <v>1347</v>
      </c>
      <c r="B115" s="116" t="s">
        <v>363</v>
      </c>
      <c r="C115" s="116" t="s">
        <v>1348</v>
      </c>
      <c r="D115" s="116" t="s">
        <v>1349</v>
      </c>
      <c r="E115" s="56" t="s">
        <v>1350</v>
      </c>
      <c r="F115" s="116" t="s">
        <v>742</v>
      </c>
      <c r="G115" s="116" t="s">
        <v>1351</v>
      </c>
      <c r="H115" s="254" t="s">
        <v>1352</v>
      </c>
      <c r="I115" s="121" t="s">
        <v>1353</v>
      </c>
      <c r="J115" s="116" t="s">
        <v>1354</v>
      </c>
      <c r="K115" s="56">
        <v>100</v>
      </c>
      <c r="L115" s="116" t="s">
        <v>1355</v>
      </c>
    </row>
    <row r="116" spans="1:12" ht="409.5" x14ac:dyDescent="0.35">
      <c r="A116" s="56" t="s">
        <v>1356</v>
      </c>
      <c r="B116" s="116" t="s">
        <v>445</v>
      </c>
      <c r="C116" s="116" t="s">
        <v>1357</v>
      </c>
      <c r="D116" s="116" t="s">
        <v>1358</v>
      </c>
      <c r="E116" s="56" t="s">
        <v>1359</v>
      </c>
      <c r="F116" s="116" t="s">
        <v>742</v>
      </c>
      <c r="G116" s="116" t="s">
        <v>1360</v>
      </c>
      <c r="H116" s="254" t="s">
        <v>1361</v>
      </c>
      <c r="I116" s="255" t="s">
        <v>1362</v>
      </c>
      <c r="J116" s="116" t="s">
        <v>1363</v>
      </c>
      <c r="K116" s="56">
        <v>100</v>
      </c>
      <c r="L116" s="116" t="s">
        <v>1364</v>
      </c>
    </row>
    <row r="117" spans="1:12" ht="409.5" x14ac:dyDescent="0.35">
      <c r="A117" s="56" t="s">
        <v>1365</v>
      </c>
      <c r="B117" s="116" t="s">
        <v>445</v>
      </c>
      <c r="C117" s="116" t="s">
        <v>1366</v>
      </c>
      <c r="D117" s="116" t="s">
        <v>1367</v>
      </c>
      <c r="E117" s="56" t="s">
        <v>1368</v>
      </c>
      <c r="F117" s="116" t="s">
        <v>1369</v>
      </c>
      <c r="G117" s="119" t="s">
        <v>1370</v>
      </c>
      <c r="H117" s="121" t="s">
        <v>1371</v>
      </c>
      <c r="I117" s="121" t="s">
        <v>1372</v>
      </c>
      <c r="J117" s="116" t="s">
        <v>1373</v>
      </c>
      <c r="K117" s="56">
        <v>80</v>
      </c>
      <c r="L117" s="116" t="s">
        <v>1374</v>
      </c>
    </row>
    <row r="118" spans="1:12" x14ac:dyDescent="0.35">
      <c r="A118" s="51"/>
      <c r="C118" s="107"/>
      <c r="K118" s="50"/>
      <c r="L118" s="59"/>
    </row>
    <row r="119" spans="1:12" x14ac:dyDescent="0.35">
      <c r="A119" s="51"/>
      <c r="C119" s="107"/>
      <c r="K119" s="50"/>
      <c r="L119" s="59"/>
    </row>
  </sheetData>
  <sheetProtection algorithmName="SHA-512" hashValue="klMw283QxyNB61eEOowPSsI1KtkhHDOuplcidmxki07Do1TxLh0ZAoEtkNq7NuIKRAyr3do/xZ4WEuVjWMBZdg==" saltValue="3nJeaaVU01ket94cYLluYQ==" spinCount="100000" sheet="1" objects="1" scenarios="1" selectLockedCells="1" selectUnlockedCells="1"/>
  <autoFilter ref="A11:N117" xr:uid="{00000000-0001-0000-0500-000000000000}"/>
  <mergeCells count="11">
    <mergeCell ref="A108:L108"/>
    <mergeCell ref="A2:B9"/>
    <mergeCell ref="C2:J5"/>
    <mergeCell ref="K2:L9"/>
    <mergeCell ref="C6:J9"/>
    <mergeCell ref="A90:N90"/>
    <mergeCell ref="A12:L12"/>
    <mergeCell ref="A32:L32"/>
    <mergeCell ref="A37:L37"/>
    <mergeCell ref="A56:L56"/>
    <mergeCell ref="A79:L79"/>
  </mergeCells>
  <dataValidations count="1">
    <dataValidation type="list" allowBlank="1" showInputMessage="1" showErrorMessage="1" sqref="K15:K16 K18:K23 K25 K27:K31 K35:K36 K40:K45 K47:K55 K59:K62 K64 K66 K68:K71 K73 K75:K76 K78 K82:K84 K86:K89 K93:K95 K97:K105 K107 K111:K117" xr:uid="{00000000-0002-0000-0500-000000000000}">
      <formula1>$N$3:$N$9</formula1>
    </dataValidation>
  </dataValidations>
  <hyperlinks>
    <hyperlink ref="I55" r:id="rId1" display="https://jepcolombia.sharepoint.com/SE/TI/SI/Documentos%20compartidos/Forms/AllItems.aspx?id=%2FSE%2FTI%2FSI%2FDocumentos%20compartidos%2F01%5FSeguimiento%20SGSPI%2F04%5FInstrumento%20de%20evaluaci%C3%B3n%20MSPI%2F2024%2FEvidencias%2FT%C3%A9cnicas%2FT%2E3%20SEGURIDAD%20FISICA%20Y%20DEL%20ENTORNO%2FT%2E3%2E2%2E9%20%2D%20Pol%C3%ADtica%20de%20escritorio%20limpio%20y%20pantalla%20limpia&amp;viewid=2ba889e8%2Dad22%2D4c25%2D9bf8%2Daca65db7a099" xr:uid="{938951D6-F0AE-4AD0-8479-C197A40AECC5}"/>
    <hyperlink ref="I54" r:id="rId2" display="https://jepcolombia.sharepoint.com/SE/TI/SI/Documentos%20compartidos/Forms/AllItems.aspx?id=%2FSE%2FTI%2FSI%2FDocumentos%20compartidos%2F01%5FSeguimiento%20SGSPI%2F04%5FInstrumento%20de%20evaluaci%C3%B3n%20MSPI%2F2024%2FEvidencias%2FT%C3%A9cnicas%2FT%2E3%20SEGURIDAD%20FISICA%20Y%20DEL%20ENTORNO%2FT%2E3%2E2%2E8%20%2D%20Equipos%20de%20usuario%20desatendidos&amp;viewid=2ba889e8%2Dad22%2D4c25%2D9bf8%2Daca65db7a099" xr:uid="{BCA4ABE5-B9F1-4CB1-82F3-B19974F4AC68}"/>
    <hyperlink ref="I52" r:id="rId3" display="https://jepcolombia.sharepoint.com/SE/TI/SI/Documentos%20compartidos/Forms/AllItems.aspx?id=%2FSE%2FTI%2FSI%2FDocumentos%20compartidos%2F01%5FSeguimiento%20SGSPI%2F04%5FInstrumento%20de%20evaluaci%C3%B3n%20MSPI%2F2024%2FEvidencias%2FT%C3%A9cnicas%2FT%2E3%20SEGURIDAD%20FISICA%20Y%20DEL%20ENTORNO%2FT%2E3%2E2%2E6%20%2D%20Seguidad%20de%20equipos%20y%20activos%20fuera%20de%20las%20instalaciones&amp;viewid=2ba889e8%2Dad22%2D4c25%2D9bf8%2Daca65db7a099" xr:uid="{21FA7B5A-9011-4DD3-9ECD-1B0E70656F75}"/>
    <hyperlink ref="I51" r:id="rId4" display="https://jepcolombia.sharepoint.com/SE/TI/SI/Documentos%20compartidos/Forms/AllItems.aspx?id=%2FSE%2FTI%2FSI%2FDocumentos%20compartidos%2F01%5FSeguimiento%20SGSPI%2F04%5FInstrumento%20de%20evaluaci%C3%B3n%20MSPI%2F2024%2FEvidencias%2FT%C3%A9cnicas%2FT%2E3%20SEGURIDAD%20FISICA%20Y%20DEL%20ENTORNO%2FT%2E3%2E2%2E5%20%2D%20Retiro%20de%20activos&amp;viewid=2ba889e8%2Dad22%2D4c25%2D9bf8%2Daca65db7a099" xr:uid="{6C17D55B-831C-4C64-9C4E-BCD2C5A2C4A7}"/>
    <hyperlink ref="I50" r:id="rId5" display="https://jepcolombia.sharepoint.com/SE/TI/SI/Documentos%20compartidos/Forms/AllItems.aspx?id=%2FSE%2FTI%2FSI%2FDocumentos%20compartidos%2F01%5FSeguimiento%20SGSPI%2F04%5FInstrumento%20de%20evaluaci%C3%B3n%20MSPI%2F2024%2FEvidencias%2FT%C3%A9cnicas%2FT%2E3%20SEGURIDAD%20FISICA%20Y%20DEL%20ENTORNO%2FT%2E3%2E2%2E4%20%2D%20Mantenimiento%20de%20equipos&amp;viewid=2ba889e8%2Dad22%2D4c25%2D9bf8%2Daca65db7a099" xr:uid="{024111C7-41BD-4B77-B347-8DA3ADFFC3C7}"/>
    <hyperlink ref="I41" r:id="rId6" display="https://jepcolombia.sharepoint.com/SE/TI/SI/Documentos%20compartidos/Forms/AllItems.aspx?id=%2FSE%2FTI%2FSI%2FDocumentos%20compartidos%2F01%5FSeguimiento%20SGSPI%2F04%5FInstrumento%20de%20evaluaci%C3%B3n%20MSPI%2F2024%2FEvidencias%2FT%C3%A9cnicas%2FT%2E3%20SEGURIDAD%20FISICA%20Y%20DEL%20ENTORNO%2FT%2E3%2E1%2E2%20%2D%20Controles%20f%C3%ADsicos%20de%20entrada&amp;viewid=2ba889e8%2Dad22%2D4c25%2D9bf8%2Daca65db7a099" xr:uid="{0862DF17-FA99-4AA4-97A2-4FBB41B3D552}"/>
    <hyperlink ref="I42" r:id="rId7" display="https://jepcolombia.sharepoint.com/SE/TI/SI/Documentos%20compartidos/Forms/AllItems.aspx?id=%2FSE%2FTI%2FSI%2FDocumentos%20compartidos%2F01%5FSeguimiento%20SGSPI%2F04%5FInstrumento%20de%20evaluaci%C3%B3n%20MSPI%2F2024%2FEvidencias%2FT%C3%A9cnicas%2FT%2E3%20SEGURIDAD%20FISICA%20Y%20DEL%20ENTORNO%2FT%2E3%2E1%2E3%20%2D%20Seguridad%20de%20oficinas%2C%20recintos%20e%20instalaciones&amp;viewid=2ba889e8%2Dad22%2D4c25%2D9bf8%2Daca65db7a099" xr:uid="{901CBFE5-9AB2-41A7-A526-EB1A869E3EBC}"/>
    <hyperlink ref="I40" r:id="rId8" display="https://jepcolombia.sharepoint.com/SE/TI/SI/Documentos%20compartidos/Forms/AllItems.aspx?id=%2FSE%2FTI%2FSI%2FDocumentos%20compartidos%2F01%5FSeguimiento%20SGSPI%2F04%5FInstrumento%20de%20evaluaci%C3%B3n%20MSPI%2F2024%2FEvidencias%2FT%C3%A9cnicas%2FT%2E3%20SEGURIDAD%20FISICA%20Y%20DEL%20ENTORNO%2FT%2E3%2E1%2E1%20%2D%20Per%C3%ADmetro%20de%20seguridad%20f%C3%ADsica&amp;viewid=2ba889e8%2Dad22%2D4c25%2D9bf8%2Daca65db7a099" xr:uid="{0D6F498B-F0AB-48C4-9756-41B05A593C4C}"/>
    <hyperlink ref="I44" r:id="rId9" display="https://jepcolombia.sharepoint.com/SE/TI/SI/Documentos%20compartidos/Forms/AllItems.aspx?id=%2FSE%2FTI%2FSI%2FDocumentos%20compartidos%2F01%5FSeguimiento%20SGSPI%2F04%5FInstrumento%20de%20evaluaci%C3%B3n%20MSPI%2F2024%2FEvidencias%2FT%C3%A9cnicas%2FT%2E3%20SEGURIDAD%20FISICA%20Y%20DEL%20ENTORNO%2FT%2E3%2E1%2E5%20%2D%20Trabajo%20en%20%C3%A1reas%20seguras&amp;viewid=2ba889e8%2Dad22%2D4c25%2D9bf8%2Daca65db7a099" xr:uid="{3A38A034-F082-4116-8586-23D4BE156A12}"/>
    <hyperlink ref="I45" r:id="rId10" display="https://jepcolombia.sharepoint.com/SE/TI/SI/Documentos%20compartidos/Forms/AllItems.aspx?id=%2FSE%2FTI%2FSI%2FDocumentos%20compartidos%2F01%5FSeguimiento%20SGSPI%2F04%5FInstrumento%20de%20evaluaci%C3%B3n%20MSPI%2F2024%2FEvidencias%2FT%C3%A9cnicas%2FT%2E3%20SEGURIDAD%20FISICA%20Y%20DEL%20ENTORNO%2FT%2E3%2E1%2E6%20%2D%20%C3%81reas%20de%20despacho%20y%20carga&amp;viewid=2ba889e8%2Dad22%2D4c25%2D9bf8%2Daca65db7a099" xr:uid="{20D62279-804C-40C8-B3C4-9B1D9E0A745B}"/>
    <hyperlink ref="I59" r:id="rId11" display="https://jepcolombia.sharepoint.com/SE/TI/SI/Documentos%20compartidos/Forms/AllItems.aspx?id=%2FSE%2FTI%2FSI%2FDocumentos%20compartidos%2F01%5FSeguimiento%20SGSPI%2F04%5FInstrumento%20de%20evaluaci%C3%B3n%20MSPI%2F2024%2FEvidencias%2FT%C3%A9cnicas%2FT%2E4%20SEGURIDAD%20DE%20LAS%20OPERACIONES%2FT%2E4%2E1%2E1%20%2D%20Procedimienos%20de%20operaci%C3%B3n%20documentados&amp;viewid=2ba889e8%2Dad22%2D4c25%2D9bf8%2Daca65db7a099" xr:uid="{7752447E-4D13-4D37-9F5C-55120156D01F}"/>
    <hyperlink ref="I60" r:id="rId12" display="https://jepcolombia.sharepoint.com/SE/TI/SI/Documentos%20compartidos/Forms/AllItems.aspx?id=%2FSE%2FTI%2FSI%2FDocumentos%20compartidos%2F01%5FSeguimiento%20SGSPI%2F04%5FInstrumento%20de%20evaluaci%C3%B3n%20MSPI%2F2024%2FEvidencias%2FT%C3%A9cnicas%2FT%2E4%20SEGURIDAD%20DE%20LAS%20OPERACIONES%2FT%2E4%2E1%2E2%20%2D%20Gesti%C3%B3n%20de%20cambios&amp;viewid=2ba889e8%2Dad22%2D4c25%2D9bf8%2Daca65db7a099" xr:uid="{A3F900BA-CE11-4B25-943F-22E616451156}"/>
    <hyperlink ref="I61" r:id="rId13" display="https://jepcolombia.sharepoint.com/SE/TI/SI/Documentos%20compartidos/Forms/AllItems.aspx?id=%2FSE%2FTI%2FSI%2FDocumentos%20compartidos%2F01%5FSeguimiento%20SGSPI%2F04%5FInstrumento%20de%20evaluaci%C3%B3n%20MSPI%2F2024%2FEvidencias%2FT%C3%A9cnicas%2FT%2E4%20SEGURIDAD%20DE%20LAS%20OPERACIONES%2FT%2E4%2E1%2E3%20%2D%20Gesti%C3%B3n%20de%20capacidad&amp;viewid=2ba889e8%2Dad22%2D4c25%2D9bf8%2Daca65db7a099" xr:uid="{8FBF6867-996B-4833-B004-B61D7F18605D}"/>
    <hyperlink ref="I15" r:id="rId14" display="https://jepcolombia.sharepoint.com/:f:/r/SE/TI/SI/Documentos%20compartidos/01_Seguimiento%20SGSPI/04_Instrumento%20de%20evaluaci%C3%B3n%20MSPI/2024/Evidencias/T%C3%A9cnicas/T.1%20CONTROL%20DE%20ACCESO/T.1.1.1%20-%20Pol%C3%ADtica%20de%20control%20de%20acceso?csf=1&amp;web=1&amp;e=Q4ylvs_x000a_" xr:uid="{DAD6310C-5156-419F-9A49-A3549A7230AA}"/>
    <hyperlink ref="I16" r:id="rId15" display="https://jepcolombia.sharepoint.com/:f:/r/SE/TI/SI/Documentos%20compartidos/01_Seguimiento%20SGSPI/04_Instrumento%20de%20evaluaci%C3%B3n%20MSPI/2024/Evidencias/T%C3%A9cnicas/T.1%20CONTROL%20DE%20ACCESO/T.1.1.2%20-%20Acceso%20a%20redes%20y%20servicios%20en%20red?csf=1&amp;web=1&amp;e=1Tauqe" xr:uid="{E6C5FC20-2C47-41E6-AA25-4440E2A7FBB7}"/>
    <hyperlink ref="I19" r:id="rId16" display="https://jepcolombia.sharepoint.com/:f:/r/SE/TI/SI/Documentos%20compartidos/01_Seguimiento%20SGSPI/04_Instrumento%20de%20evaluaci%C3%B3n%20MSPI/2024/Evidencias/T%C3%A9cnicas/T.1%20CONTROL%20DE%20ACCESO/T.1.2.2%20-%20Suministro%20de%20acceso%20de%20usuarios?csf=1&amp;web=1&amp;e=ktzSt5_x000a__x000a_" xr:uid="{8BB1E3AE-0AE1-4A96-95E7-A6812827AB4E}"/>
    <hyperlink ref="I18" r:id="rId17" display="https://jepcolombia.sharepoint.com/:f:/r/SE/TI/SI/Documentos%20compartidos/01_Seguimiento%20SGSPI/04_Instrumento%20de%20evaluaci%C3%B3n%20MSPI/2024/Evidencias/T%C3%A9cnicas/T.1%20CONTROL%20DE%20ACCESO/T.1.2.1%20-%20Registro%20y%20cancelaci%C3%B3n%20del%20registro%20de%20usuarios?csf=1&amp;web=1&amp;e=eF239z" xr:uid="{2EA08B94-81C5-4DC9-99A0-1223D385231C}"/>
    <hyperlink ref="I20" r:id="rId18" display="https://jepcolombia.sharepoint.com/:f:/r/SE/TI/SI/Documentos%20compartidos/01_Seguimiento%20SGSPI/04_Instrumento%20de%20evaluaci%C3%B3n%20MSPI/2024/Evidencias/T%C3%A9cnicas/T.1%20CONTROL%20DE%20ACCESO/T.1.2.3%20-%20Gesti%C3%B3n%20de%20derechos%20de%20acceso%20privilegiado?csf=1&amp;web=1&amp;e=vQAcc5" xr:uid="{54FE5BB8-9B90-4639-89F4-0B97AD671E7A}"/>
    <hyperlink ref="I21" r:id="rId19" display="https://jepcolombia.sharepoint.com/:f:/r/SE/TI/SI/Documentos%20compartidos/01_Seguimiento%20SGSPI/04_Instrumento%20de%20evaluaci%C3%B3n%20MSPI/2024/Evidencias/T%C3%A9cnicas/T.1%20CONTROL%20DE%20ACCESO/T.1.2.4%20-%20Gesti%C3%B3n%20de%20informaci%C3%B3n%20de%20autenticaci%C3%B3n%20secreta%20de%20usuarios?csf=1&amp;web=1&amp;e=HcDJNj" xr:uid="{69ED94A8-5357-4402-AAB4-4E99F341F812}"/>
    <hyperlink ref="I25" r:id="rId20" display="https://jepcolombia.sharepoint.com/:f:/r/SE/TI/SI/Documentos%20compartidos/01_Seguimiento%20SGSPI/04_Instrumento%20de%20evaluaci%C3%B3n%20MSPI/2024/Evidencias/T%C3%A9cnicas/T.1%20CONTROL%20DE%20ACCESO/T.1.3.1%20-%20Uso%20de%20informaci%C3%B3n%20de%20autenticaci%C3%B3n%20secreta?csf=1&amp;web=1&amp;e=jEzJhD" xr:uid="{8383D69A-D7CC-4F3D-85B5-BF887E0768FE}"/>
    <hyperlink ref="I27" r:id="rId21" display="https://jepcolombia.sharepoint.com/:f:/r/SE/TI/SI/Documentos%20compartidos/01_Seguimiento%20SGSPI/04_Instrumento%20de%20evaluaci%C3%B3n%20MSPI/2024/Evidencias/T%C3%A9cnicas/T.1%20CONTROL%20DE%20ACCESO/T.1.4.1%20-%20Restricci%C3%B3n%20de%20acceso%20a%20la%20informaci%C3%B3n?csf=1&amp;web=1&amp;e=V74N4c" xr:uid="{970A4650-224C-4571-A37B-10E498DA72E0}"/>
    <hyperlink ref="I28" r:id="rId22" display="https://jepcolombia.sharepoint.com/:f:/r/SE/TI/SI/Documentos%20compartidos/01_Seguimiento%20SGSPI/04_Instrumento%20de%20evaluaci%C3%B3n%20MSPI/2024/Evidencias/T%C3%A9cnicas/T.1%20CONTROL%20DE%20ACCESO/T.1.4.2%20-%20Procedimiento%20de%20ingreso%20seguro?csf=1&amp;web=1&amp;e=qVML5j" xr:uid="{56764147-56DD-4655-AD48-5287944EA4A9}"/>
    <hyperlink ref="I36" r:id="rId23" xr:uid="{7A6E9646-6800-403B-9A0D-6FBBA0AAADE7}"/>
    <hyperlink ref="I64" r:id="rId24" display="https://jepcolombia.sharepoint.com/SE/TI/SI/Documentos%20compartidos/Forms/AllItems.aspx?id=%2FSE%2FTI%2FSI%2FDocumentos%20compartidos%2F01%5FSeguimiento%20SGSPI%2F04%5FInstrumento%20de%20evaluaci%C3%B3n%20MSPI%2F2024%2FEvidencias%2FT%C3%A9cnicas%2FT%2E4%20SEGURIDAD%20DE%20LAS%20OPERACIONES%2FT%2E4%2E2%2E1%20%2D%20Controles%20contra%20c%C3%B3digos%20maliciosos&amp;viewid=2ba889e8%2Dad22%2D4c25%2D9bf8%2Daca65db7a099" xr:uid="{02DA4494-E3E7-475C-9B77-43C5F0D7CB46}"/>
    <hyperlink ref="I66" r:id="rId25" display="https://jepcolombia.sharepoint.com/SE/TI/SI/Documentos%20compartidos/Forms/AllItems.aspx?id=%2FSE%2FTI%2FSI%2FDocumentos%20compartidos%2F01%5FSeguimiento%20SGSPI%2F04%5FInstrumento%20de%20evaluaci%C3%B3n%20MSPI%2F2024%2FEvidencias%2FT%C3%A9cnicas%2FT%2E4%20SEGURIDAD%20DE%20LAS%20OPERACIONES%2FT%2E4%2E3%2E1%20%2D%20Respaldo%20de%20informaci%C3%B3n&amp;viewid=2ba889e8%2Dad22%2D4c25%2D9bf8%2Daca65db7a099" xr:uid="{7D2911B0-B5DA-4A7D-81BA-67774A84B870}"/>
    <hyperlink ref="I71" r:id="rId26" display="https://jepcolombia.sharepoint.com/SE/TI/SI/Documentos%20compartidos/Forms/AllItems.aspx?id=%2FSE%2FTI%2FSI%2FDocumentos%20compartidos%2F01%5FSeguimiento%20SGSPI%2F04%5FInstrumento%20de%20evaluaci%C3%B3n%20MSPI%2F2024%2FEvidencias%2FT%C3%A9cnicas%2FT%2E4%20SEGURIDAD%20DE%20LAS%20OPERACIONES%2FT%2E4%2E4%2E4%20%2D%20Sincronizaci%C3%B3n%20de%20relojes&amp;viewid=2ba889e8%2Dad22%2D4c25%2D9bf8%2Daca65db7a099" xr:uid="{B3E2D576-6EB7-4647-A44F-CA13D78035CC}"/>
    <hyperlink ref="I68" r:id="rId27" display="https://jepcolombia.sharepoint.com/SE/TI/SI/Documentos%20compartidos/Forms/AllItems.aspx?id=%2FSE%2FTI%2FSI%2FDocumentos%20compartidos%2F01%5FSeguimiento%20SGSPI%2F04%5FInstrumento%20de%20evaluaci%C3%B3n%20MSPI%2F2024%2FEvidencias%2FT%C3%A9cnicas%2FT%2E4%20SEGURIDAD%20DE%20LAS%20OPERACIONES%2FT%2E4%2E4%2E1%20%2D%20Registro%20de%20eventos&amp;viewid=2ba889e8%2Dad22%2D4c25%2D9bf8%2Daca65db7a099" xr:uid="{980A0179-0A6C-4061-A04F-0D31B3983354}"/>
    <hyperlink ref="I69" r:id="rId28" display="https://jepcolombia.sharepoint.com/SE/TI/SI/Documentos%20compartidos/Forms/AllItems.aspx?id=%2FSE%2FTI%2FSI%2FDocumentos%20compartidos%2F01%5FSeguimiento%20SGSPI%2F04%5FInstrumento%20de%20evaluaci%C3%B3n%20MSPI%2F2024%2FEvidencias%2FT%C3%A9cnicas%2FT%2E4%20SEGURIDAD%20DE%20LAS%20OPERACIONES%2FT%2E4%2E4%2E2%20%2D%20Protecci%C3%B3n%20de%20la%20informaci%C3%B3n%20de%20registro&amp;viewid=2ba889e8%2Dad22%2D4c25%2D9bf8%2Daca65db7a099" xr:uid="{4C6711A7-4AAB-4ADF-8ADB-136863C1F41D}"/>
    <hyperlink ref="I70" r:id="rId29" display="https://jepcolombia.sharepoint.com/SE/TI/SI/Documentos%20compartidos/Forms/AllItems.aspx?id=%2FSE%2FTI%2FSI%2FDocumentos%20compartidos%2F01%5FSeguimiento%20SGSPI%2F04%5FInstrumento%20de%20evaluaci%C3%B3n%20MSPI%2F2024%2FEvidencias%2FT%C3%A9cnicas%2FT%2E4%20SEGURIDAD%20DE%20LAS%20OPERACIONES%2FT%2E4%2E4%2E3%20%2D%20Registros%20del%20administrador%20y%20del%20operador&amp;viewid=2ba889e8%2Dad22%2D4c25%2D9bf8%2Daca65db7a099" xr:uid="{CB766EA6-A674-41D0-87A2-B438EE6B9801}"/>
    <hyperlink ref="I76" r:id="rId30" display="https://jepcolombia.sharepoint.com/SE/TI/SI/Documentos%20compartidos/Forms/AllItems.aspx?id=%2FSE%2FTI%2FSI%2FDocumentos%20compartidos%2F01%5FSeguimiento%20SGSPI%2F04%5FInstrumento%20de%20evaluaci%C3%B3n%20MSPI%2F2024%2FEvidencias%2FT%C3%A9cnicas%2FT%2E4%20SEGURIDAD%20DE%20LAS%20OPERACIONES%2FT%2E4%2E6%2E2%20%2D%20Restricciones%20sobre%20la%20instalaci%C3%B3n%20de%20software&amp;viewid=2ba889e8%2Dad22%2D4c25%2D9bf8%2Daca65db7a099" xr:uid="{3232A0AE-1E0C-488F-A005-D4503566B662}"/>
    <hyperlink ref="I23" r:id="rId31" display="https://jepcolombia.sharepoint.com/SE/TI/SI/Documentos%20compartidos/Forms/AllItems.aspx?id=%2FSE%2FTI%2FSI%2FDocumentos%20compartidos%2F01%5FSeguimiento%20SGSPI%2F04%5FInstrumento%20de%20evaluaci%C3%B3n%20MSPI%2F2024%2FEvidencias%2FT%C3%A9cnicas%2FT%2E1%20CONTROL%20DE%20ACCESO%2FT%2E1%2E2%2E6%20%2D%20Retiro%20o%20ajuste%20de%20los%20derechos%20de%20acceso&amp;viewid=2ba889e8%2Dad22%2D4c25%2D9bf8%2Daca65db7a099" xr:uid="{3376AE79-1FF7-48A1-81A7-91B9926440A9}"/>
    <hyperlink ref="I73" r:id="rId32" display="https://jepcolombia.sharepoint.com/SE/TI/SI/Documentos%20compartidos/Forms/AllItems.aspx?id=%2FSE%2FTI%2FSI%2FDocumentos%20compartidos%2F01%5FSeguimiento%20SGSPI%2F04%5FInstrumento%20de%20evaluaci%C3%B3n%20MSPI%2F2024%2FEvidencias%2FT%C3%A9cnicas%2FT%2E4%20SEGURIDAD%20DE%20LAS%20OPERACIONES%2FT%2E4%2E5%2E1%20%2D%20Instalaci%C3%B3n%20de%20software%20en%20sistemas%20operativos&amp;viewid=2ba889e8%2Dad22%2D4c25%2D9bf8%2Daca65db7a099" xr:uid="{FF693195-3E3F-4282-A4B4-13D9A591301F}"/>
    <hyperlink ref="I43" r:id="rId33" display="https://jepcolombia.sharepoint.com/SE/TI/SI/Documentos%20compartidos/Forms/AllItems.aspx?id=%2FSE%2FTI%2FSI%2FDocumentos%20compartidos%2F01%5FSeguimiento%20SGSPI%2F04%5FInstrumento%20de%20evaluaci%C3%B3n%20MSPI%2F2024%2FEvidencias%2FT%C3%A9cnicas%2FT%2E3%20SEGURIDAD%20FISICA%20Y%20DEL%20ENTORNO%2FT%2E3%2E1%2E4%20%2D%20Protecci%C3%B3n%20contra%20amenazas%20externas%20y%20ambientales&amp;viewid=2ba889e8%2Dad22%2D4c25%2D9bf8%2Daca65db7a099" xr:uid="{4A104A7D-D2D6-440D-9FAC-3CEC8751A86F}"/>
    <hyperlink ref="I48" r:id="rId34" display="https://jepcolombia.sharepoint.com/SE/TI/SI/Documentos%20compartidos/Forms/AllItems.aspx?id=%2FSE%2FTI%2FSI%2FDocumentos%20compartidos%2F01%5FSeguimiento%20SGSPI%2F04%5FInstrumento%20de%20evaluaci%C3%B3n%20MSPI%2F2024%2FEvidencias%2FT%C3%A9cnicas%2FT%2E3%20SEGURIDAD%20FISICA%20Y%20DEL%20ENTORNO%2FT%2E3%2E2%2E2%20%2D%20Servicios%20de%20suministro&amp;viewid=2ba889e8%2Dad22%2D4c25%2D9bf8%2Daca65db7a099" xr:uid="{6780DCAB-F0EE-4326-9D85-2D9F93345BD8}"/>
    <hyperlink ref="I49" r:id="rId35" xr:uid="{8470AD1C-0EE2-437B-ADC1-8B587FFB960A}"/>
    <hyperlink ref="I75" r:id="rId36" display="https://jepcolombia.sharepoint.com/SE/TI/SI/Documentos%20compartidos/Forms/AllItems.aspx?id=%2FSE%2FTI%2FSI%2FDocumentos%20compartidos%2F01%5FSeguimiento%20SGSPI%2F04%5FInstrumento%20de%20evaluaci%C3%B3n%20MSPI%2F2024%2FEvidencias%2FT%C3%A9cnicas%2FT%2E4%20SEGURIDAD%20DE%20LAS%20OPERACIONES%2FT%2E4%2E6%2E1%20%2D%20Gesti%C3%B3n%20de%20las%20vulnerabilidades%20t%C3%A9cnicas&amp;viewid=2ba889e8%2Dad22%2D4c25%2D9bf8%2Daca65db7a099" xr:uid="{5B8E20B6-A08D-41EC-AC0E-4E4A4145B09B}"/>
    <hyperlink ref="I78" r:id="rId37" display="https://jepcolombia.sharepoint.com/SE/TI/SI/Documentos%20compartidos/Forms/AllItems.aspx?id=%2FSE%2FTI%2FSI%2FDocumentos%20compartidos%2F01%5FSeguimiento%20SGSPI%2F04%5FInstrumento%20de%20evaluaci%C3%B3n%20MSPI%2F2024%2FEvidencias%2FT%C3%A9cnicas%2FT%2E4%20SEGURIDAD%20DE%20LAS%20OPERACIONES%2FT%2E4%2E7%2E1%20%2D%20Controles%20sobre%20auditorias%20de%20sistemas%20de%20informacion&amp;viewid=2ba889e8%2Dad22%2D4c25%2D9bf8%2Daca65db7a099" xr:uid="{42B01161-61ED-48A9-97A0-678FB0C6F7E8}"/>
    <hyperlink ref="I82" r:id="rId38" display="https://jepcolombia.sharepoint.com/:f:/r/SE/TI/SI/Documentos%20compartidos/01_Seguimiento%20SGSPI/04_Instrumento%20de%20evaluaci%C3%B3n%20MSPI/2024/Evidencias/T%C3%A9cnicas/T.5%20SEGURIDAD%20DE%20LAS%20COMUNICACIONES/T.5.1.1%20-%20Controles%20de%20redes?csf=1&amp;web=1&amp;e=ETXa4v" xr:uid="{C366205E-54D8-41B8-9D4C-C9B85BD3D8A7}"/>
    <hyperlink ref="I83" r:id="rId39" display="https://jepcolombia.sharepoint.com/:f:/r/SE/TI/SI/Documentos%20compartidos/01_Seguimiento%20SGSPI/04_Instrumento%20de%20evaluaci%C3%B3n%20MSPI/2024/Evidencias/T%C3%A9cnicas/T.5%20SEGURIDAD%20DE%20LAS%20COMUNICACIONES/T.5.1.2%20-%20Seguridad%20de%20los%20servicios%20de%20red?csf=1&amp;web=1&amp;e=ThvszC" xr:uid="{8BCD631E-5A90-4740-A7DC-8ADBB6D89DFA}"/>
    <hyperlink ref="I84" r:id="rId40" display="https://jepcolombia.sharepoint.com/:f:/r/SE/TI/SI/Documentos%20compartidos/01_Seguimiento%20SGSPI/04_Instrumento%20de%20evaluaci%C3%B3n%20MSPI/2024/Evidencias/T%C3%A9cnicas/T.5%20SEGURIDAD%20DE%20LAS%20COMUNICACIONES/T.5.1.3%20Separaci%C3%B3n%20de%20redes?csf=1&amp;web=1&amp;e=kbfPah" xr:uid="{5C8140FA-6CA8-400A-BC15-5D8D344B0BDD}"/>
    <hyperlink ref="I86" r:id="rId41" display="https://jepcolombia.sharepoint.com/:f:/r/SE/TI/SI/Documentos%20compartidos/01_Seguimiento%20SGSPI/04_Instrumento%20de%20evaluaci%C3%B3n%20MSPI/2024/Evidencias/T%C3%A9cnicas/T.5%20SEGURIDAD%20DE%20LAS%20COMUNICACIONES/T.5.2.1%20-%20Pol%C3%ADticas%20y%20procedimientos%20de%20transferencia%20de%20informaci%C3%B3n?csf=1&amp;web=1&amp;e=3Vqvcv" xr:uid="{B58A4D47-B83A-45EE-8CDC-B0E7FA950AA7}"/>
    <hyperlink ref="I87" r:id="rId42" display="https://jepcolombia.sharepoint.com/:f:/r/SE/TI/SI/Documentos%20compartidos/01_Seguimiento%20SGSPI/04_Instrumento%20de%20evaluaci%C3%B3n%20MSPI/2024/Evidencias/T%C3%A9cnicas/T.5%20SEGURIDAD%20DE%20LAS%20COMUNICACIONES/T.5.2.2%20-%20Acuerdos%20sobre%20transferencia%20de%20informaci%C3%B3n?csf=1&amp;web=1&amp;e=ym5x0l" xr:uid="{22EF0EBB-4934-443A-A986-BCA5C7CFF4DC}"/>
    <hyperlink ref="I88" r:id="rId43" display="https://jepcolombia.sharepoint.com/:f:/r/SE/TI/SI/Documentos%20compartidos/01_Seguimiento%20SGSPI/04_Instrumento%20de%20evaluaci%C3%B3n%20MSPI/2024/Evidencias/T%C3%A9cnicas/T.5%20SEGURIDAD%20DE%20LAS%20COMUNICACIONES/T.5.2.3%20-%20Mensajer%C3%ADa%20Electr%C3%B3nica?csf=1&amp;web=1&amp;e=JSsf3E" xr:uid="{F463E95A-D885-4C72-94FE-90140CBB3119}"/>
    <hyperlink ref="I89" r:id="rId44" display="https://jepcolombia.sharepoint.com/:f:/r/SE/TI/SI/Documentos%20compartidos/01_Seguimiento%20SGSPI/04_Instrumento%20de%20evaluaci%C3%B3n%20MSPI/2024/Evidencias/T%C3%A9cnicas/T.5%20SEGURIDAD%20DE%20LAS%20COMUNICACIONES/T.5.2.4.%20-%20Acuerdos%20de%20confidencialidad%20o%20de%20no%20divulgaci%C3%B3n?csf=1&amp;web=1&amp;e=xUagqc" xr:uid="{DF7FF64C-7C34-4960-9CAF-AF15BB4D4F95}"/>
    <hyperlink ref="I93" r:id="rId45" display="https://jepcolombia.sharepoint.com/:f:/r/SE/TI/SI/Documentos%20compartidos/01_Seguimiento%20SGSPI/04_Instrumento%20de%20evaluaci%C3%B3n%20MSPI/2024/Evidencias/T%C3%A9cnicas/T.6%20ADQUISICI%C3%93N,%20DESARROLLO%20Y%20MANTENIMIENTO%20DE%20SISTEMAS/T.6.1.1%20-%20An%C3%A1lisis%20y%20especificaci%C3%B3n%20de%20requisitos%20de%20SI?csf=1&amp;web=1&amp;e=iDcfj0" xr:uid="{17D85983-ADC5-4622-A690-133EDF056724}"/>
    <hyperlink ref="I94" r:id="rId46" display="https://jepcolombia.sharepoint.com/:f:/r/SE/TI/SI/Documentos%20compartidos/01_Seguimiento%20SGSPI/04_Instrumento%20de%20evaluaci%C3%B3n%20MSPI/2024/Evidencias/T%C3%A9cnicas/T.6%20ADQUISICI%C3%93N,%20DESARROLLO%20Y%20MANTENIMIENTO%20DE%20SISTEMAS/T.6.1.2%20-%20Seguridad%20de%20servicios%20de%20aplicaciones%20en%20redes%20publicas?csf=1&amp;web=1&amp;e=X0eQsk" xr:uid="{3AC61D47-82E2-4603-A639-1D672DDFB47A}"/>
    <hyperlink ref="I97" r:id="rId47" display="https://jepcolombia.sharepoint.com/:f:/r/SE/TI/SI/Documentos%20compartidos/01_Seguimiento%20SGSPI/04_Instrumento%20de%20evaluaci%C3%B3n%20MSPI/2024/Evidencias/T%C3%A9cnicas/T.6%20ADQUISICI%C3%93N,%20DESARROLLO%20Y%20MANTENIMIENTO%20DE%20SISTEMAS/T.6.2.1%20-%20Pol%C3%ADtica%20de%20desarrollo%20seguro?csf=1&amp;web=1&amp;e=YGYEdf" xr:uid="{53904CED-48F9-4E9D-80B9-CE7EFAF0B24C}"/>
    <hyperlink ref="I95" r:id="rId48" display="https://jepcolombia.sharepoint.com/:f:/r/SE/TI/SI/Documentos%20compartidos/01_Seguimiento%20SGSPI/04_Instrumento%20de%20evaluaci%C3%B3n%20MSPI/2024/Evidencias/T%C3%A9cnicas/T.6%20ADQUISICI%C3%93N,%20DESARROLLO%20Y%20MANTENIMIENTO%20DE%20SISTEMAS/T.6.1.3%20-%20Protecci%C3%B3n%20de%20transacciones%20de%20los%20servicios%20de%20las%20apps?csf=1&amp;web=1&amp;e=dqlodi" xr:uid="{75BF2710-A266-4D9C-93A1-2DF3D0FF591F}"/>
    <hyperlink ref="I98" r:id="rId49" display="https://jepcolombia.sharepoint.com/:f:/r/SE/TI/SI/Documentos%20compartidos/01_Seguimiento%20SGSPI/04_Instrumento%20de%20evaluaci%C3%B3n%20MSPI/2024/Evidencias/T%C3%A9cnicas/T.6%20ADQUISICI%C3%93N,%20DESARROLLO%20Y%20MANTENIMIENTO%20DE%20SISTEMAS/T.6.2.2%20-%20Procedimientos%20de%20control%20de%20cambios%20en%20sistemas?csf=1&amp;web=1&amp;e=TH5nhi" xr:uid="{BE8DF3BB-6528-49B4-BEE3-CD220D8F0705}"/>
    <hyperlink ref="I99" r:id="rId50" display="https://jepcolombia.sharepoint.com/:f:/r/SE/TI/SI/Documentos%20compartidos/01_Seguimiento%20SGSPI/04_Instrumento%20de%20evaluaci%C3%B3n%20MSPI/2024/Evidencias/T%C3%A9cnicas/T.6%20ADQUISICI%C3%93N,%20DESARROLLO%20Y%20MANTENIMIENTO%20DE%20SISTEMAS/T.6.2.3%20-%20Revisi%C3%B3n%20t%C3%A9cnica%20de%20las%20aplicaciones%20despu%C3%A9s%20de%20cambios%20en%20la%20plataforma%20de%20operaci%C3%B3n?csf=1&amp;web=1&amp;e=7dhudo" xr:uid="{3E3C68E1-49CE-4AE6-A3B7-CDB9E11BAE0C}"/>
    <hyperlink ref="I101" r:id="rId51" display="https://jepcolombia.sharepoint.com/:f:/r/SE/TI/SI/Documentos%20compartidos/01_Seguimiento%20SGSPI/04_Instrumento%20de%20evaluaci%C3%B3n%20MSPI/2024/Evidencias/T%C3%A9cnicas/T.6%20ADQUISICI%C3%93N,%20DESARROLLO%20Y%20MANTENIMIENTO%20DE%20SISTEMAS/T.6.2.5%20-%20Principios%20de%20construcci%C3%B3n%20de%20sistemas%20seguros?csf=1&amp;web=1&amp;e=hK99WR" xr:uid="{84FAB984-C0A6-4879-AF80-339AD0CD0514}"/>
    <hyperlink ref="I105" r:id="rId52" display="https://jepcolombia.sharepoint.com/:f:/r/SE/TI/SI/Documentos%20compartidos/01_Seguimiento%20SGSPI/04_Instrumento%20de%20evaluaci%C3%B3n%20MSPI/2024/Evidencias/T%C3%A9cnicas/T.6%20ADQUISICI%C3%93N,%20DESARROLLO%20Y%20MANTENIMIENTO%20DE%20SISTEMAS/T.6.2.9%20-%20Prueba%20de%20aceptaci%C3%B3n%20de%20sistemas?csf=1&amp;web=1&amp;e=zwLCQR" xr:uid="{924AC467-E6C7-46FA-8F16-A93156854E34}"/>
    <hyperlink ref="I100" r:id="rId53" display="https://jepcolombia.sharepoint.com/:f:/r/SE/TI/SI/Documentos%20compartidos/01_Seguimiento%20SGSPI/04_Instrumento%20de%20evaluaci%C3%B3n%20MSPI/2024/Evidencias/T%C3%A9cnicas/T.6%20ADQUISICI%C3%93N,%20DESARROLLO%20Y%20MANTENIMIENTO%20DE%20SISTEMAS/T.6.2.4%20-%20Restricciones%20en%20los%20cambios%20a%20los%20paquetes%20de%20software?csf=1&amp;web=1&amp;e=k8ea5B" xr:uid="{F3F975CF-60F8-4E9F-B8A6-10F4EF65394B}"/>
    <hyperlink ref="I102" r:id="rId54" display="https://jepcolombia.sharepoint.com/:f:/r/SE/TI/SI/Documentos%20compartidos/01_Seguimiento%20SGSPI/04_Instrumento%20de%20evaluaci%C3%B3n%20MSPI/2024/Evidencias/T%C3%A9cnicas/T.6%20ADQUISICI%C3%93N,%20DESARROLLO%20Y%20MANTENIMIENTO%20DE%20SISTEMAS/T.6.2.6%20-%20Ambiente%20de%20desarrollo%20seguro?csf=1&amp;web=1&amp;e=oyepz3" xr:uid="{FFDD0A60-1AEB-4355-9272-F2B54C36CF7B}"/>
    <hyperlink ref="I103" r:id="rId55" display="https://jepcolombia.sharepoint.com/:f:/r/SE/TI/SI/Documentos%20compartidos/01_Seguimiento%20SGSPI/04_Instrumento%20de%20evaluaci%C3%B3n%20MSPI/2024/Evidencias/T%C3%A9cnicas/T.6%20ADQUISICI%C3%93N,%20DESARROLLO%20Y%20MANTENIMIENTO%20DE%20SISTEMAS/T.6.2.7%20-%20Desarrollo%20contratado%20externamente?csf=1&amp;web=1&amp;e=ipm1xL" xr:uid="{D4149969-3162-4911-8007-D2350C37A069}"/>
    <hyperlink ref="I104" r:id="rId56" display="https://jepcolombia.sharepoint.com/:f:/r/SE/TI/SI/Documentos%20compartidos/01_Seguimiento%20SGSPI/04_Instrumento%20de%20evaluaci%C3%B3n%20MSPI/2024/Evidencias/T%C3%A9cnicas/T.6%20ADQUISICI%C3%93N,%20DESARROLLO%20Y%20MANTENIMIENTO%20DE%20SISTEMAS/T.6.2.8%20-%20Pruebas%20de%20seguridad%20de%20sistemas?csf=1&amp;web=1&amp;e=lSsGTb" xr:uid="{3807F733-151E-4CE1-BAAD-5E7D54BE639A}"/>
    <hyperlink ref="I107" r:id="rId57" display="https://jepcolombia.sharepoint.com/:f:/r/SE/TI/SI/Documentos%20compartidos/01_Seguimiento%20SGSPI/04_Instrumento%20de%20evaluaci%C3%B3n%20MSPI/2024/Evidencias/T%C3%A9cnicas/T.6%20ADQUISICI%C3%93N,%20DESARROLLO%20Y%20MANTENIMIENTO%20DE%20SISTEMAS/T.6.3.1%20-%20Protecci%C3%B3n%20de%20datos%20de%20prueba?csf=1&amp;web=1&amp;e=2Inoam" xr:uid="{AF65C5A7-A0E9-4D6D-82E4-C1660FB3A971}"/>
  </hyperlinks>
  <pageMargins left="0.7" right="0.7" top="0.75" bottom="0.75" header="0.3" footer="0.3"/>
  <pageSetup orientation="portrait" horizontalDpi="360" verticalDpi="360" r:id="rId58"/>
  <drawing r:id="rId59"/>
  <legacyDrawing r:id="rId6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9"/>
  <sheetViews>
    <sheetView topLeftCell="E6" zoomScale="90" zoomScaleNormal="90" workbookViewId="0">
      <selection activeCell="H17" sqref="H17"/>
    </sheetView>
  </sheetViews>
  <sheetFormatPr baseColWidth="10" defaultColWidth="11.453125" defaultRowHeight="14.5" x14ac:dyDescent="0.35"/>
  <cols>
    <col min="1" max="1" width="18.81640625" customWidth="1"/>
    <col min="2" max="2" width="15.1796875" customWidth="1"/>
    <col min="3" max="3" width="24.54296875" customWidth="1"/>
    <col min="4" max="4" width="40.26953125" customWidth="1"/>
    <col min="5" max="5" width="45.81640625" customWidth="1"/>
    <col min="6" max="6" width="103.81640625" customWidth="1"/>
    <col min="7" max="7" width="26.54296875" customWidth="1"/>
    <col min="8" max="8" width="26.453125" customWidth="1"/>
    <col min="9" max="9" width="27.26953125" hidden="1" customWidth="1"/>
    <col min="10" max="10" width="60.1796875" customWidth="1"/>
    <col min="11" max="11" width="31.26953125" customWidth="1"/>
    <col min="12" max="12" width="29.26953125" hidden="1" customWidth="1"/>
    <col min="13" max="13" width="11.54296875" customWidth="1"/>
  </cols>
  <sheetData>
    <row r="1" spans="1:13" ht="15.75" hidden="1" customHeight="1" thickBot="1" x14ac:dyDescent="0.4">
      <c r="A1" s="43"/>
      <c r="B1" s="220" t="s">
        <v>1375</v>
      </c>
      <c r="D1" s="107"/>
      <c r="E1" s="59"/>
      <c r="F1" s="59"/>
      <c r="G1" s="51"/>
      <c r="H1" s="51"/>
      <c r="K1" s="454" t="s">
        <v>1</v>
      </c>
      <c r="L1" s="454"/>
    </row>
    <row r="2" spans="1:13" ht="15.75" hidden="1" customHeight="1" thickBot="1" x14ac:dyDescent="0.4">
      <c r="A2" s="46"/>
      <c r="B2" s="47"/>
      <c r="D2" s="107"/>
      <c r="E2" s="59"/>
      <c r="F2" s="59"/>
      <c r="G2" s="51"/>
      <c r="H2" s="51"/>
      <c r="K2" s="454"/>
      <c r="L2" s="454"/>
    </row>
    <row r="3" spans="1:13" ht="15.75" hidden="1" customHeight="1" thickBot="1" x14ac:dyDescent="0.4">
      <c r="A3" s="46"/>
      <c r="B3" s="47" t="s">
        <v>1376</v>
      </c>
      <c r="D3" s="107"/>
      <c r="E3" s="59"/>
      <c r="F3" s="59"/>
      <c r="G3" s="51"/>
      <c r="H3" s="51"/>
      <c r="K3" s="454"/>
      <c r="L3" s="454"/>
    </row>
    <row r="4" spans="1:13" ht="15.75" hidden="1" customHeight="1" thickBot="1" x14ac:dyDescent="0.4">
      <c r="A4" s="46"/>
      <c r="B4" s="221">
        <v>0.4</v>
      </c>
      <c r="C4" t="s">
        <v>1377</v>
      </c>
      <c r="D4" s="107"/>
      <c r="E4" s="59"/>
      <c r="F4" s="59"/>
      <c r="G4" s="51"/>
      <c r="H4" s="51"/>
      <c r="K4" s="454"/>
      <c r="L4" s="454"/>
    </row>
    <row r="5" spans="1:13" ht="15.75" hidden="1" customHeight="1" thickBot="1" x14ac:dyDescent="0.4">
      <c r="A5" s="46"/>
      <c r="B5" s="221">
        <v>0.35</v>
      </c>
      <c r="C5" t="s">
        <v>1378</v>
      </c>
      <c r="D5" s="107"/>
      <c r="E5" s="59"/>
      <c r="F5" s="59"/>
      <c r="G5" s="51"/>
      <c r="H5" s="51"/>
      <c r="K5" s="454"/>
      <c r="L5" s="454"/>
    </row>
    <row r="6" spans="1:13" x14ac:dyDescent="0.35">
      <c r="A6" s="375" t="s">
        <v>1</v>
      </c>
      <c r="B6" s="386"/>
      <c r="C6" s="435" t="s">
        <v>347</v>
      </c>
      <c r="D6" s="322"/>
      <c r="E6" s="322"/>
      <c r="F6" s="322"/>
      <c r="G6" s="322"/>
      <c r="H6" s="322"/>
      <c r="I6" s="322"/>
      <c r="J6" s="323"/>
      <c r="K6" s="454"/>
      <c r="L6" s="454"/>
    </row>
    <row r="7" spans="1:13" x14ac:dyDescent="0.35">
      <c r="A7" s="377"/>
      <c r="B7" s="387"/>
      <c r="C7" s="436"/>
      <c r="D7" s="324"/>
      <c r="E7" s="324"/>
      <c r="F7" s="324"/>
      <c r="G7" s="324"/>
      <c r="H7" s="324"/>
      <c r="I7" s="324"/>
      <c r="J7" s="325"/>
      <c r="K7" s="454"/>
      <c r="L7" s="454"/>
      <c r="M7" s="51" t="s">
        <v>348</v>
      </c>
    </row>
    <row r="8" spans="1:13" x14ac:dyDescent="0.35">
      <c r="A8" s="377"/>
      <c r="B8" s="387"/>
      <c r="C8" s="436"/>
      <c r="D8" s="324"/>
      <c r="E8" s="324"/>
      <c r="F8" s="324"/>
      <c r="G8" s="324"/>
      <c r="H8" s="324"/>
      <c r="I8" s="324"/>
      <c r="J8" s="325"/>
      <c r="K8" s="454"/>
      <c r="L8" s="454"/>
      <c r="M8" s="51">
        <v>0</v>
      </c>
    </row>
    <row r="9" spans="1:13" ht="15" thickBot="1" x14ac:dyDescent="0.4">
      <c r="A9" s="377"/>
      <c r="B9" s="387"/>
      <c r="C9" s="437"/>
      <c r="D9" s="438"/>
      <c r="E9" s="438"/>
      <c r="F9" s="438"/>
      <c r="G9" s="438"/>
      <c r="H9" s="438"/>
      <c r="I9" s="438"/>
      <c r="J9" s="439"/>
      <c r="K9" s="454"/>
      <c r="L9" s="454"/>
      <c r="M9" s="51">
        <v>20</v>
      </c>
    </row>
    <row r="10" spans="1:13" x14ac:dyDescent="0.35">
      <c r="A10" s="377"/>
      <c r="B10" s="387"/>
      <c r="C10" s="460" t="str">
        <f>PORTADA!D10</f>
        <v>Jurisdicción Especial para la Paz - JEP</v>
      </c>
      <c r="D10" s="461"/>
      <c r="E10" s="461"/>
      <c r="F10" s="461"/>
      <c r="G10" s="461"/>
      <c r="H10" s="461"/>
      <c r="I10" s="461"/>
      <c r="J10" s="462"/>
      <c r="K10" s="454"/>
      <c r="L10" s="454"/>
      <c r="M10" s="51">
        <v>40</v>
      </c>
    </row>
    <row r="11" spans="1:13" x14ac:dyDescent="0.35">
      <c r="A11" s="377"/>
      <c r="B11" s="387"/>
      <c r="C11" s="463"/>
      <c r="D11" s="417"/>
      <c r="E11" s="417"/>
      <c r="F11" s="417"/>
      <c r="G11" s="417"/>
      <c r="H11" s="417"/>
      <c r="I11" s="417"/>
      <c r="J11" s="464"/>
      <c r="K11" s="454"/>
      <c r="L11" s="454"/>
      <c r="M11" s="51">
        <v>60</v>
      </c>
    </row>
    <row r="12" spans="1:13" x14ac:dyDescent="0.35">
      <c r="A12" s="377"/>
      <c r="B12" s="387"/>
      <c r="C12" s="463"/>
      <c r="D12" s="417"/>
      <c r="E12" s="417"/>
      <c r="F12" s="417"/>
      <c r="G12" s="417"/>
      <c r="H12" s="417"/>
      <c r="I12" s="417"/>
      <c r="J12" s="464"/>
      <c r="K12" s="454"/>
      <c r="L12" s="454"/>
      <c r="M12" s="51">
        <v>80</v>
      </c>
    </row>
    <row r="13" spans="1:13" x14ac:dyDescent="0.35">
      <c r="A13" s="377"/>
      <c r="B13" s="387"/>
      <c r="C13" s="463"/>
      <c r="D13" s="417"/>
      <c r="E13" s="417"/>
      <c r="F13" s="417"/>
      <c r="G13" s="417"/>
      <c r="H13" s="417"/>
      <c r="I13" s="417"/>
      <c r="J13" s="464"/>
      <c r="K13" s="454"/>
      <c r="L13" s="454"/>
      <c r="M13" s="51">
        <v>100</v>
      </c>
    </row>
    <row r="14" spans="1:13" ht="15" thickBot="1" x14ac:dyDescent="0.4">
      <c r="A14" s="380"/>
      <c r="B14" s="388"/>
      <c r="C14" s="465"/>
      <c r="D14" s="419"/>
      <c r="E14" s="419"/>
      <c r="F14" s="419"/>
      <c r="G14" s="419"/>
      <c r="H14" s="419"/>
      <c r="I14" s="419"/>
      <c r="J14" s="466"/>
      <c r="K14" s="455"/>
      <c r="L14" s="455"/>
    </row>
    <row r="15" spans="1:13" x14ac:dyDescent="0.35">
      <c r="D15" s="107"/>
      <c r="E15" s="59"/>
      <c r="F15" s="59"/>
      <c r="G15" s="51"/>
      <c r="H15" s="51"/>
      <c r="K15" s="51"/>
    </row>
    <row r="16" spans="1:13" ht="42" x14ac:dyDescent="0.35">
      <c r="A16" s="135" t="s">
        <v>41</v>
      </c>
      <c r="B16" s="135" t="s">
        <v>1379</v>
      </c>
      <c r="C16" s="135" t="s">
        <v>350</v>
      </c>
      <c r="D16" s="136" t="s">
        <v>351</v>
      </c>
      <c r="E16" s="136" t="s">
        <v>352</v>
      </c>
      <c r="F16" s="136" t="s">
        <v>356</v>
      </c>
      <c r="G16" s="135" t="s">
        <v>355</v>
      </c>
      <c r="H16" s="135" t="s">
        <v>354</v>
      </c>
      <c r="I16" s="135" t="s">
        <v>357</v>
      </c>
      <c r="J16" s="135" t="s">
        <v>358</v>
      </c>
      <c r="K16" s="215" t="s">
        <v>1380</v>
      </c>
      <c r="L16" s="135" t="s">
        <v>360</v>
      </c>
    </row>
    <row r="17" spans="1:13" ht="188.5" x14ac:dyDescent="0.35">
      <c r="A17" s="467" t="s">
        <v>1381</v>
      </c>
      <c r="B17" s="137" t="s">
        <v>1382</v>
      </c>
      <c r="C17" s="138" t="s">
        <v>1383</v>
      </c>
      <c r="D17" s="139" t="s">
        <v>1676</v>
      </c>
      <c r="E17" s="139" t="s">
        <v>1384</v>
      </c>
      <c r="F17" s="139" t="s">
        <v>1385</v>
      </c>
      <c r="G17" s="140"/>
      <c r="H17" s="140" t="s">
        <v>379</v>
      </c>
      <c r="I17" s="249" t="s">
        <v>1386</v>
      </c>
      <c r="J17" s="139" t="s">
        <v>1387</v>
      </c>
      <c r="K17" s="141">
        <v>100</v>
      </c>
      <c r="L17" s="139"/>
      <c r="M17" s="52"/>
    </row>
    <row r="18" spans="1:13" ht="409.5" customHeight="1" x14ac:dyDescent="0.35">
      <c r="A18" s="468"/>
      <c r="B18" s="456" t="s">
        <v>1388</v>
      </c>
      <c r="C18" s="469"/>
      <c r="D18" s="458" t="s">
        <v>1389</v>
      </c>
      <c r="E18" s="458" t="str">
        <f>ADMINISTRATIVAS!E14</f>
        <v>Se debe definir un conjunto de políticas para la seguridad de la información aprobada por la dirección, publicada y comunicada a los empleados y a la partes externas pertinentes</v>
      </c>
      <c r="F18" s="458"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qué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están en 40.
3) Si se divulgan las políticas de seguridad y privacidad de la información,  están en 60.</v>
      </c>
      <c r="G18" s="458"/>
      <c r="H18" s="458" t="s">
        <v>379</v>
      </c>
      <c r="I18" s="458" t="str">
        <f>ADMINISTRATIVAS!J14</f>
        <v>https://jepcolombia.sharepoint.com/:f:/r/SE/TI/SI/Documentos%20compartidos/01_Seguimiento%20SGSPI/04_Instrumento%20de%20evaluaci%C3%B3n%20MSPI/2024/Evidencias/Administrativas/AD.1%20-%20POLITICA%20DE%20SEGURIDAD%20DE%20LA%20INFORMACION?csf=1&amp;web=1&amp;e=foIc9A</v>
      </c>
      <c r="J18" s="458" t="str">
        <f>ADMINISTRATIVAS!K14</f>
        <v>Se cuenta con la politica de seguridad de la información de la JEP, definida en el Acuerdo AOG 045 de 2019:
a) En el documento de la politica de seguridad de la información, se define el alcance en el articulo 4, que se encuentra en la página 11.
b) La politica de seguridad de la información, se encuentra completamente alineada con la estrategia y objetivos de la entidad
c) La politica de seguridad de la información, fue aprobada y socializada al interior, con los actores de la entidad, articulo 2 (página 7).</v>
      </c>
      <c r="K18" s="142">
        <f>ADMINISTRATIVAS!L14</f>
        <v>100</v>
      </c>
      <c r="L18" s="85">
        <f>ADMINISTRATIVAS!M14</f>
        <v>0</v>
      </c>
      <c r="M18" s="52"/>
    </row>
    <row r="19" spans="1:13" ht="60" customHeight="1" x14ac:dyDescent="0.35">
      <c r="A19" s="468"/>
      <c r="B19" s="457"/>
      <c r="C19" s="459"/>
      <c r="D19" s="459"/>
      <c r="E19" s="459"/>
      <c r="F19" s="459"/>
      <c r="G19" s="459"/>
      <c r="H19" s="459"/>
      <c r="I19" s="459"/>
      <c r="J19" s="459"/>
      <c r="K19" s="142">
        <f>ADMINISTRATIVAS!L15</f>
        <v>100</v>
      </c>
      <c r="L19" s="85">
        <f>ADMINISTRATIVAS!M15</f>
        <v>0</v>
      </c>
      <c r="M19" s="52"/>
    </row>
    <row r="20" spans="1:13" ht="130.5" x14ac:dyDescent="0.35">
      <c r="A20" s="467"/>
      <c r="B20" s="143" t="s">
        <v>1390</v>
      </c>
      <c r="C20" s="138" t="s">
        <v>1391</v>
      </c>
      <c r="D20" s="139" t="s">
        <v>345</v>
      </c>
      <c r="E20" s="139" t="s">
        <v>1392</v>
      </c>
      <c r="F20" s="139" t="s">
        <v>1393</v>
      </c>
      <c r="G20" s="140"/>
      <c r="H20" s="140" t="s">
        <v>379</v>
      </c>
      <c r="I20" s="249" t="s">
        <v>1394</v>
      </c>
      <c r="J20" s="139" t="s">
        <v>1395</v>
      </c>
      <c r="K20" s="141">
        <v>100</v>
      </c>
      <c r="L20" s="139"/>
      <c r="M20" s="52"/>
    </row>
    <row r="21" spans="1:13" ht="409.5" x14ac:dyDescent="0.35">
      <c r="A21" s="467"/>
      <c r="B21" s="144" t="s">
        <v>1396</v>
      </c>
      <c r="C21" s="144" t="s">
        <v>1383</v>
      </c>
      <c r="D21" s="85" t="str">
        <f>ADMINISTRATIVAS!D19</f>
        <v>Roles y responsabilidades para la seguridad de la información</v>
      </c>
      <c r="E21" s="85" t="str">
        <f>ADMINISTRATIVAS!E19</f>
        <v>Se deben definir y asignar todas las responsabilidades de la seguridad de la información</v>
      </c>
      <c r="F21" s="85" t="s">
        <v>1397</v>
      </c>
      <c r="G21" s="56"/>
      <c r="H21" s="56" t="s">
        <v>379</v>
      </c>
      <c r="I21" s="85" t="str">
        <f>ADMINISTRATIVAS!J19</f>
        <v>https://jepcolombia.sharepoint.com/:f:/r/SE/TI/SI/Documentos%20compartidos/01_Seguimiento%20SGSPI/04_Instrumento%20de%20evaluaci%C3%B3n%20MSPI/2024/Evidencias/Administrativas/AD.2%20-%20ORGANIZACION%20DE%20LA%20SEGURIDAD%20DE%20LA%20INFORMACION/AD.2.1.1%20-%20Roles%20y%20Responsabilidades?csf=1&amp;web=1&amp;e=fPjqmB</v>
      </c>
      <c r="J21" s="85" t="str">
        <f>ADMINISTRATIVAS!K19</f>
        <v xml:space="preserve">Se realiza la verificación de los roles, responsabilidades, donde se logra consolidar la evidencia presentada.
Se verifica:
1) los roles y responsabilidades frente a la ciberseguridad han sido establecidos en la entidad.
2) los roles y responsabilidades del área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Se valida y confirman, con el apoyo de la oficial de seguridad de la información ,lo siguiente:
1) El SGSI cuenta con el apoyo de la alta dirección, esto se ve reflejado en visibilidad, mejora continua y aplicabilidad transversal para la entidad.
2) De acuerdo con la documentación aportada en la evidencia, están claramente definidos los roles y responsabilidades y asignados a personal con las competencias requeridas.
3) Están identificados los responsables y responsabilidades para la protección de los activos, toda vez que se identifican los encargados de cada proceso como se evidencia en los soportes.
4) La Entidad cuenta con una metodología de riesgos para seguridad de la información, y una matriz de riesgos, controles y planes de acción para la mitigación de los mismos.
5) La Entidad cuenta con procedimientos definidos y documentados en los que se establecen los niveles de autorización, según aplique.
6) La Entidad no cuenta con un presupuesto asignado para la vigencia 2024 asociado a actividades de sensibilización en seguridad de la información, sin embargo se realizan campañas de Awareness con el apoyo de la subdirección de comunicaciones (Comunicados internos, pantallas de TV, piezas de comunicación, charlas, entre otros) </v>
      </c>
      <c r="K21" s="142">
        <f>ADMINISTRATIVAS!L19</f>
        <v>80</v>
      </c>
      <c r="L21" s="85" t="str">
        <f>ADMINISTRATIVAS!M19</f>
        <v>Actulizar documento "ESTRUCTURA ORGANIZACIONAL DEL SGSPI-ROLES Y RESPONSABILIDADES"</v>
      </c>
      <c r="M21" s="52"/>
    </row>
    <row r="22" spans="1:13" ht="261" x14ac:dyDescent="0.35">
      <c r="A22" s="467"/>
      <c r="B22" s="85" t="s">
        <v>1398</v>
      </c>
      <c r="C22" s="144" t="s">
        <v>1383</v>
      </c>
      <c r="D22" s="85" t="str">
        <f>ADMINISTRATIVAS!D41</f>
        <v>Inventario de activos</v>
      </c>
      <c r="E22" s="85" t="str">
        <f>ADMINISTRATIVAS!E41</f>
        <v>Se deben identificar los activos asociados con la información y las instalaciones de procesamiento de información, y se debe elaborar y mantener un inventario de estos activos.</v>
      </c>
      <c r="F22" s="85"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2" s="56"/>
      <c r="H22" s="56" t="s">
        <v>379</v>
      </c>
      <c r="I22" s="85" t="str">
        <f>ADMINISTRATIVAS!J41</f>
        <v>https://jepcolombia.sharepoint.com/SE/TI/SI/Documentos%20compartidos/Forms/AllItems.aspx?ct=1708345749168&amp;or=Teams%2DHL&amp;ga=1&amp;LOF=1&amp;id=%2FSE%2FTI%2FSI%2FDocumentos%20compartidos%2F01%5FSeguimiento%20SGSPI%2F04%5FInstrumento%20de%20evaluaci%C3%B3n%20MSPI%2F2024%2FEvidencias%2FAdministrativas%2FAD%2E4%20%2D%20GESTI%C3%93N%20DE%20ACTIVOS%2FAD%2E4%2E1%2E1%20%2D%20Inventario%20de%20activos&amp;viewid=2ba889e8%2Dad22%2D4c25%2D9bf8%2Daca65db7a099</v>
      </c>
      <c r="J22" s="85" t="str">
        <f>ADMINISTRATIVAS!K41</f>
        <v xml:space="preserve">Se cuenta con el inventario de activos actualizado del año 2023, se está trabajando en los activos de información para el año 2024.
1. Activos actualizados en marzo de 2023.
2. Se cuenta con el atributo donde se valora el nivel del activo
3. El activo se encuentra con propietario definido (PROPIETARIO DEL ACTIVO). 
</v>
      </c>
      <c r="K22" s="142">
        <f>ADMINISTRATIVAS!L41</f>
        <v>100</v>
      </c>
      <c r="L22" s="85">
        <f>ADMINISTRATIVAS!M41</f>
        <v>0</v>
      </c>
      <c r="M22" s="52"/>
    </row>
    <row r="23" spans="1:13" ht="275.5" x14ac:dyDescent="0.35">
      <c r="A23" s="467"/>
      <c r="B23" s="139" t="s">
        <v>1399</v>
      </c>
      <c r="C23" s="138" t="s">
        <v>1383</v>
      </c>
      <c r="D23" s="139" t="s">
        <v>324</v>
      </c>
      <c r="E23" s="139" t="s">
        <v>1400</v>
      </c>
      <c r="F23" s="139" t="s">
        <v>1401</v>
      </c>
      <c r="G23" s="140" t="s">
        <v>1402</v>
      </c>
      <c r="H23" s="140" t="s">
        <v>379</v>
      </c>
      <c r="I23" s="249" t="s">
        <v>1403</v>
      </c>
      <c r="J23" s="139" t="s">
        <v>1404</v>
      </c>
      <c r="K23" s="141">
        <v>100</v>
      </c>
      <c r="L23" s="139"/>
      <c r="M23" s="52"/>
    </row>
    <row r="24" spans="1:13" ht="217.5" x14ac:dyDescent="0.35">
      <c r="A24" s="467"/>
      <c r="B24" s="138" t="s">
        <v>1405</v>
      </c>
      <c r="C24" s="138" t="s">
        <v>1383</v>
      </c>
      <c r="D24" s="139" t="s">
        <v>325</v>
      </c>
      <c r="E24" s="139" t="s">
        <v>1406</v>
      </c>
      <c r="F24" s="139" t="s">
        <v>1407</v>
      </c>
      <c r="G24" s="140" t="s">
        <v>1408</v>
      </c>
      <c r="H24" s="140" t="s">
        <v>1409</v>
      </c>
      <c r="I24" s="139" t="s">
        <v>1410</v>
      </c>
      <c r="J24" s="139" t="s">
        <v>1411</v>
      </c>
      <c r="K24" s="141">
        <v>100</v>
      </c>
      <c r="L24" s="139" t="s">
        <v>1412</v>
      </c>
      <c r="M24" s="52"/>
    </row>
    <row r="25" spans="1:13" ht="391.5" x14ac:dyDescent="0.35">
      <c r="A25" s="467"/>
      <c r="B25" s="138" t="s">
        <v>1413</v>
      </c>
      <c r="C25" s="138" t="s">
        <v>1383</v>
      </c>
      <c r="D25" s="139" t="str">
        <f>ADMINISTRATIVAS!D34</f>
        <v>Toma de conciencia, educación y formación en la seguridad de la información</v>
      </c>
      <c r="E25" s="139"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5" s="139" t="str">
        <f>ADMINISTRATIVAS!I34</f>
        <v xml:space="preserve">Entreviste a los líderes de los procesos y pregúnteles que saben sobre la seguridad de la información, cuáles son sus responsabilidades y cómo aplican la seguridad de la información en su diario trabajo.
Pregunte cómo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5" s="140"/>
      <c r="H25" s="140" t="s">
        <v>379</v>
      </c>
      <c r="I25" s="139" t="str">
        <f>ADMINISTRATIVAS!J34</f>
        <v>https://jepcolombia.sharepoint.com/SE/TI/SI/Documentos%20compartidos/Forms/AllItems.aspx?id=%2FSE%2FTI%2FSI%2FDocumentos%20compartidos%2F01%5FSeguimiento%20SGSPI%2F04%5FInstrumento%20de%20evaluaci%C3%B3n%20MSPI%2F2024%2FEvidencias%2FAdministrativas%2FAD%2E3%20%2D%20SEGURIDAD%20DE%20LOS%20RECURSOS%20HUMANOS%2FAD%2E3%2E2%2E2%20%2D%20Toma%20de%20conciencia%2C%20educaci%C3%B3n%20y%20formaci%C3%B3n%20en%20la%20seguridad%20de%20la%20informaci%C3%B3n&amp;viewid=2ba889e8%2Dad22%2D4c25%2D9bf8%2Daca65db7a099</v>
      </c>
      <c r="J25" s="139" t="str">
        <f>ADMINISTRATIVAS!K34</f>
        <v>a) Se realizan capacitaciones, campañas y comunicados internos de forma regular para todos los funcionarios y contratistas para mejorar las habilidadades y respuesta ante posibles incidentes relacionados con seguridad de la información.
b) No se tiene un plan de toma de conciencia y comunicación.
c) Para los nuevos empleados y contratistas deben conocer y aplicar las políticas de seguridad de la información de la Entidad, de acuerdo con lo establecido en el acuerdo de confidencialidad.
d) No se tiene un criterio para la actualización de los programas de toma de conciencia.
e) Se cuenta con el listado de asistencia a las capacitaciones realizadas.
f) Dentro de los temas de toma de conciencia se presentan temas de seguiridad de la información tales como: seguridad de credenciales, técnicas de ciberataques, estructura del SGSPI, entre otros.
g) La Entidad cuenta con herramientas tecnológicas para el monitoreo y control de las cuentas de acceso privilegiadas.</v>
      </c>
      <c r="K25" s="141">
        <f>ADMINISTRATIVAS!L34</f>
        <v>100</v>
      </c>
      <c r="L25" s="139" t="str">
        <f>ADMINISTRATIVAS!M34</f>
        <v>Realizar el plan de toma de conciencia y comunicación.
Definir criterios para la actualización de los programas de toma de conciencia.
Realizar capacitación de responsabilidades a los usuarios con acceso a cuentas privilegiadas.</v>
      </c>
      <c r="M25" s="52"/>
    </row>
    <row r="26" spans="1:13" ht="26" x14ac:dyDescent="0.35">
      <c r="A26" s="452" t="s">
        <v>1414</v>
      </c>
      <c r="B26" s="453"/>
      <c r="C26" s="453"/>
      <c r="D26" s="453"/>
      <c r="E26" s="453"/>
      <c r="F26" s="453"/>
      <c r="G26" s="453"/>
      <c r="H26" s="453"/>
      <c r="I26" s="453"/>
      <c r="J26" s="453"/>
      <c r="K26" s="145">
        <f>AVERAGE(K17:K25)</f>
        <v>97.777777777777771</v>
      </c>
      <c r="L26" s="146">
        <f>((K26*40)/100)</f>
        <v>39.111111111111107</v>
      </c>
      <c r="M26" s="52"/>
    </row>
    <row r="27" spans="1:13" ht="217.5" x14ac:dyDescent="0.35">
      <c r="A27" s="470" t="s">
        <v>1415</v>
      </c>
      <c r="B27" s="138" t="s">
        <v>1416</v>
      </c>
      <c r="C27" s="138" t="s">
        <v>1383</v>
      </c>
      <c r="D27" s="139" t="s">
        <v>327</v>
      </c>
      <c r="E27" s="139" t="s">
        <v>1417</v>
      </c>
      <c r="F27" s="139" t="s">
        <v>1418</v>
      </c>
      <c r="G27" s="140"/>
      <c r="H27" s="140" t="s">
        <v>1419</v>
      </c>
      <c r="I27" s="249" t="s">
        <v>1420</v>
      </c>
      <c r="J27" s="250" t="s">
        <v>1421</v>
      </c>
      <c r="K27" s="141">
        <v>100</v>
      </c>
      <c r="L27" s="138"/>
      <c r="M27" s="52"/>
    </row>
    <row r="28" spans="1:13" ht="29" x14ac:dyDescent="0.35">
      <c r="A28" s="471"/>
      <c r="B28" s="144" t="s">
        <v>1422</v>
      </c>
      <c r="C28" s="144" t="s">
        <v>348</v>
      </c>
      <c r="D28" s="85" t="s">
        <v>1423</v>
      </c>
      <c r="E28" s="85" t="s">
        <v>1424</v>
      </c>
      <c r="F28" s="85" t="s">
        <v>85</v>
      </c>
      <c r="G28" s="56"/>
      <c r="H28" s="56" t="s">
        <v>1419</v>
      </c>
      <c r="I28" s="85"/>
      <c r="J28" s="85" t="s">
        <v>85</v>
      </c>
      <c r="K28" s="222">
        <f>PORTADA!F33</f>
        <v>88.25</v>
      </c>
      <c r="L28" s="85" t="s">
        <v>85</v>
      </c>
      <c r="M28" s="52"/>
    </row>
    <row r="29" spans="1:13" ht="217.5" x14ac:dyDescent="0.35">
      <c r="A29" s="471"/>
      <c r="B29" s="138" t="s">
        <v>1425</v>
      </c>
      <c r="C29" s="138" t="s">
        <v>1383</v>
      </c>
      <c r="D29" s="139" t="s">
        <v>328</v>
      </c>
      <c r="E29" s="139" t="s">
        <v>1426</v>
      </c>
      <c r="F29" s="139" t="s">
        <v>1427</v>
      </c>
      <c r="G29" s="140"/>
      <c r="H29" s="140" t="s">
        <v>1419</v>
      </c>
      <c r="I29" s="249" t="s">
        <v>1428</v>
      </c>
      <c r="J29" s="257" t="s">
        <v>1429</v>
      </c>
      <c r="K29" s="141">
        <v>60</v>
      </c>
      <c r="L29" s="139" t="s">
        <v>1430</v>
      </c>
      <c r="M29" s="52"/>
    </row>
    <row r="30" spans="1:13" ht="203" x14ac:dyDescent="0.35">
      <c r="A30" s="471"/>
      <c r="B30" s="138" t="s">
        <v>1431</v>
      </c>
      <c r="C30" s="138" t="s">
        <v>1383</v>
      </c>
      <c r="D30" s="139" t="s">
        <v>329</v>
      </c>
      <c r="E30" s="139" t="s">
        <v>1432</v>
      </c>
      <c r="F30" s="139" t="s">
        <v>1433</v>
      </c>
      <c r="G30" s="140"/>
      <c r="H30" s="140" t="s">
        <v>1419</v>
      </c>
      <c r="I30" s="249" t="s">
        <v>1434</v>
      </c>
      <c r="J30" s="257" t="s">
        <v>1435</v>
      </c>
      <c r="K30" s="141">
        <v>60</v>
      </c>
      <c r="L30" s="139" t="s">
        <v>1436</v>
      </c>
      <c r="M30" s="52"/>
    </row>
    <row r="31" spans="1:13" ht="26" x14ac:dyDescent="0.35">
      <c r="A31" s="452" t="s">
        <v>1414</v>
      </c>
      <c r="B31" s="453"/>
      <c r="C31" s="453"/>
      <c r="D31" s="453"/>
      <c r="E31" s="453"/>
      <c r="F31" s="453"/>
      <c r="G31" s="453"/>
      <c r="H31" s="453"/>
      <c r="I31" s="453"/>
      <c r="J31" s="453"/>
      <c r="K31" s="147">
        <f>AVERAGE(K27:K30)</f>
        <v>77.0625</v>
      </c>
      <c r="L31" s="146">
        <f>((K31*20)/100)</f>
        <v>15.4125</v>
      </c>
      <c r="M31" s="52"/>
    </row>
    <row r="32" spans="1:13" ht="72.5" x14ac:dyDescent="0.35">
      <c r="A32" s="472" t="s">
        <v>1437</v>
      </c>
      <c r="B32" s="138" t="s">
        <v>1438</v>
      </c>
      <c r="C32" s="138" t="s">
        <v>1383</v>
      </c>
      <c r="D32" s="139" t="s">
        <v>330</v>
      </c>
      <c r="E32" s="139" t="s">
        <v>1439</v>
      </c>
      <c r="F32" s="139" t="s">
        <v>213</v>
      </c>
      <c r="G32" s="140"/>
      <c r="H32" s="140" t="s">
        <v>1440</v>
      </c>
      <c r="I32" s="138"/>
      <c r="J32" s="139" t="s">
        <v>1441</v>
      </c>
      <c r="K32" s="141">
        <v>60</v>
      </c>
      <c r="L32" s="139" t="s">
        <v>1442</v>
      </c>
      <c r="M32" s="52"/>
    </row>
    <row r="33" spans="1:13" ht="217.5" x14ac:dyDescent="0.35">
      <c r="A33" s="472"/>
      <c r="B33" s="138" t="s">
        <v>1443</v>
      </c>
      <c r="C33" s="138" t="s">
        <v>1444</v>
      </c>
      <c r="D33" s="139" t="s">
        <v>1445</v>
      </c>
      <c r="E33" s="139" t="s">
        <v>1446</v>
      </c>
      <c r="F33" s="139" t="s">
        <v>214</v>
      </c>
      <c r="G33" s="140"/>
      <c r="H33" s="140" t="s">
        <v>1440</v>
      </c>
      <c r="I33" s="249" t="s">
        <v>1447</v>
      </c>
      <c r="J33" s="139" t="s">
        <v>1448</v>
      </c>
      <c r="K33" s="141">
        <v>100</v>
      </c>
      <c r="L33" s="139"/>
      <c r="M33" s="52"/>
    </row>
    <row r="34" spans="1:13" ht="232" x14ac:dyDescent="0.35">
      <c r="A34" s="472"/>
      <c r="B34" s="138" t="s">
        <v>1449</v>
      </c>
      <c r="C34" s="138" t="s">
        <v>1383</v>
      </c>
      <c r="D34" s="139" t="s">
        <v>331</v>
      </c>
      <c r="E34" s="139" t="s">
        <v>1450</v>
      </c>
      <c r="F34" s="139" t="s">
        <v>217</v>
      </c>
      <c r="G34" s="140"/>
      <c r="H34" s="140" t="s">
        <v>1440</v>
      </c>
      <c r="I34" s="249" t="s">
        <v>1451</v>
      </c>
      <c r="J34" s="139" t="s">
        <v>1452</v>
      </c>
      <c r="K34" s="141">
        <v>100</v>
      </c>
      <c r="L34" s="138"/>
      <c r="M34" s="52"/>
    </row>
    <row r="35" spans="1:13" ht="26" x14ac:dyDescent="0.35">
      <c r="A35" s="452" t="s">
        <v>1414</v>
      </c>
      <c r="B35" s="453"/>
      <c r="C35" s="453"/>
      <c r="D35" s="453"/>
      <c r="E35" s="453"/>
      <c r="F35" s="453"/>
      <c r="G35" s="453"/>
      <c r="H35" s="453"/>
      <c r="I35" s="453"/>
      <c r="J35" s="453"/>
      <c r="K35" s="147">
        <f>AVERAGE(K32:K34)</f>
        <v>86.666666666666671</v>
      </c>
      <c r="L35" s="146">
        <f>((K35*20)/100)</f>
        <v>17.333333333333336</v>
      </c>
      <c r="M35" s="52"/>
    </row>
    <row r="36" spans="1:13" ht="203" x14ac:dyDescent="0.35">
      <c r="A36" s="473" t="s">
        <v>1453</v>
      </c>
      <c r="B36" s="148" t="s">
        <v>1454</v>
      </c>
      <c r="C36" s="148" t="s">
        <v>1383</v>
      </c>
      <c r="D36" s="104" t="s">
        <v>330</v>
      </c>
      <c r="E36" s="104" t="s">
        <v>1455</v>
      </c>
      <c r="F36" s="104" t="s">
        <v>1456</v>
      </c>
      <c r="G36" s="103"/>
      <c r="H36" s="103" t="s">
        <v>1457</v>
      </c>
      <c r="I36" s="251" t="s">
        <v>1458</v>
      </c>
      <c r="J36" s="104" t="s">
        <v>1459</v>
      </c>
      <c r="K36" s="141">
        <v>60</v>
      </c>
      <c r="L36" s="104" t="s">
        <v>1460</v>
      </c>
      <c r="M36" s="52"/>
    </row>
    <row r="37" spans="1:13" ht="101.5" x14ac:dyDescent="0.35">
      <c r="A37" s="474"/>
      <c r="B37" s="148" t="s">
        <v>1461</v>
      </c>
      <c r="C37" s="148" t="s">
        <v>1444</v>
      </c>
      <c r="D37" s="104" t="s">
        <v>1445</v>
      </c>
      <c r="E37" s="104" t="s">
        <v>1462</v>
      </c>
      <c r="F37" s="104" t="s">
        <v>1463</v>
      </c>
      <c r="G37" s="103"/>
      <c r="H37" s="103" t="s">
        <v>1457</v>
      </c>
      <c r="I37" s="104">
        <f>ADMINISTRATIVAS!J70</f>
        <v>0</v>
      </c>
      <c r="J37" s="85" t="str">
        <f>ADMINISTRATIVAS!K70</f>
        <v>No se cuenta con revisiones independientes para el periodo 2024</v>
      </c>
      <c r="K37" s="141">
        <f>ADMINISTRATIVAS!L70</f>
        <v>80</v>
      </c>
      <c r="L37" s="104">
        <f>ADMINISTRATIVAS!M70</f>
        <v>0</v>
      </c>
      <c r="M37" s="52"/>
    </row>
    <row r="38" spans="1:13" ht="26" x14ac:dyDescent="0.35">
      <c r="A38" s="452" t="s">
        <v>1414</v>
      </c>
      <c r="B38" s="453"/>
      <c r="C38" s="453"/>
      <c r="D38" s="453"/>
      <c r="E38" s="453"/>
      <c r="F38" s="453"/>
      <c r="G38" s="453"/>
      <c r="H38" s="453"/>
      <c r="I38" s="453"/>
      <c r="J38" s="453"/>
      <c r="K38" s="147">
        <f>AVERAGE(K36:K37)</f>
        <v>70</v>
      </c>
      <c r="L38" s="146">
        <f>((K38*20)/100)</f>
        <v>14</v>
      </c>
    </row>
    <row r="39" spans="1:13" x14ac:dyDescent="0.35">
      <c r="D39" s="107"/>
      <c r="E39" s="59"/>
      <c r="F39" s="59"/>
      <c r="G39" s="51"/>
      <c r="H39" s="51"/>
      <c r="K39" s="51"/>
    </row>
  </sheetData>
  <sheetProtection algorithmName="SHA-512" hashValue="ihHebFhYwwCuHgvSfRQKRf/mZToHF0r+CUHXyQA8hN9J5nh6LdHPFQCUAo3diy5aqlJK4ZzMvJy1IADOlfIJ3A==" saltValue="GPu1avCvVsnB8fo3lcC3RQ==" spinCount="100000" sheet="1" objects="1" scenarios="1" selectLockedCells="1" selectUnlockedCells="1"/>
  <autoFilter ref="A16:L38" xr:uid="{00000000-0001-0000-0600-000000000000}"/>
  <mergeCells count="21">
    <mergeCell ref="A32:A34"/>
    <mergeCell ref="A36:A37"/>
    <mergeCell ref="A31:J31"/>
    <mergeCell ref="A26:J26"/>
    <mergeCell ref="A35:J35"/>
    <mergeCell ref="A38:J38"/>
    <mergeCell ref="K1:L14"/>
    <mergeCell ref="B18:B19"/>
    <mergeCell ref="D18:D19"/>
    <mergeCell ref="E18:E19"/>
    <mergeCell ref="F18:F19"/>
    <mergeCell ref="G18:G19"/>
    <mergeCell ref="H18:H19"/>
    <mergeCell ref="A6:B14"/>
    <mergeCell ref="C6:J9"/>
    <mergeCell ref="C10:J14"/>
    <mergeCell ref="A17:A25"/>
    <mergeCell ref="C18:C19"/>
    <mergeCell ref="A27:A30"/>
    <mergeCell ref="I18:I19"/>
    <mergeCell ref="J18:J19"/>
  </mergeCells>
  <dataValidations count="1">
    <dataValidation type="list" allowBlank="1" showInputMessage="1" showErrorMessage="1" sqref="K29:K30 K20 K23:K25 K27 K32:K34 K36:K37 K17" xr:uid="{00000000-0002-0000-0600-000000000000}">
      <formula1>$M$8:$M$13</formula1>
    </dataValidation>
  </dataValidations>
  <hyperlinks>
    <hyperlink ref="I17" r:id="rId1" xr:uid="{2DF4FF46-4C83-4C20-A253-5E0DFDF7F090}"/>
    <hyperlink ref="I20" r:id="rId2" xr:uid="{DA76EADF-CEE3-4C62-B4DC-4B2F0F1752FB}"/>
    <hyperlink ref="I23" r:id="rId3" display="https://jepcolombia.sharepoint.com/SE/TI/SI/Documentos%20compartidos/Forms/AllItems.aspx?id=%2FSE%2FTI%2FSI%2FDocumentos%20compartidos%2F01%5FSeguimiento%20SGSPI%2F04%5FInstrumento%20de%20evaluaci%C3%B3n%20MSPI%2F2024%2FEvidencias%2FPHVA%2F1%2E%20Planificaci%C3%B3n%2FP%2E6%20Identificaci%C3%B3n%20y%20valoraci%C3%B3n%20de%20riesgos&amp;viewid=2ba889e8%2Dad22%2D4c25%2D9bf8%2Daca65db7a099" xr:uid="{77760224-2C69-48A7-B8E6-E375195494FE}"/>
    <hyperlink ref="I27" r:id="rId4" display="https://jepcolombia.sharepoint.com/SE/TI/SI/Documentos%20compartidos/Forms/AllItems.aspx?id=%2FSE%2FTI%2FSI%2FDocumentos%20compartidos%2F01%5FSeguimiento%20SGSPI%2F04%5FInstrumento%20de%20evaluaci%C3%B3n%20MSPI%2F2024%2FEvidencias%2FPHVA%2F2%2E%20Implementaci%C3%B3n%2FI%2E1%20Planificaci%C3%B3n%20y%20control%20operacional&amp;viewid=2ba889e8%2Dad22%2D4c25%2D9bf8%2Daca65db7a099" xr:uid="{71731682-E4C0-44DB-9CF2-326EC1636CCD}"/>
    <hyperlink ref="I29" r:id="rId5" display="https://jepcolombia.sharepoint.com/SE/TI/SI/Documentos%20compartidos/Forms/AllItems.aspx?id=%2FSE%2FTI%2FSI%2FDocumentos%20compartidos%2F01%5FSeguimiento%20SGSPI%2F04%5FInstrumento%20de%20evaluaci%C3%B3n%20MSPI%2F2024%2FEvidencias%2FPHVA%2F2%2E%20Implementaci%C3%B3n%2FI%2E3%20Implementaci%C3%B3n%20plan%20tratamiento%20de%20riesgos&amp;viewid=2ba889e8%2Dad22%2D4c25%2D9bf8%2Daca65db7a099" xr:uid="{9308B23F-DE22-484D-8822-36A816799453}"/>
    <hyperlink ref="I30" r:id="rId6" display="https://jepcolombia.sharepoint.com/SE/TI/SI/Documentos%20compartidos/Forms/AllItems.aspx?id=%2FSE%2FTI%2FSI%2FDocumentos%20compartidos%2F01%5FSeguimiento%20SGSPI%2F04%5FInstrumento%20de%20evaluaci%C3%B3n%20MSPI%2F2024%2FEvidencias%2FPHVA%2F2%2E%20Implementaci%C3%B3n%2FI%2E4%20Indicadores%20de%20gesti%C3%B3n&amp;viewid=2ba889e8%2Dad22%2D4c25%2D9bf8%2Daca65db7a099" xr:uid="{EAD2A6E3-1A28-48ED-BBF9-95149DA75CDC}"/>
    <hyperlink ref="I33" r:id="rId7" display="https://jepcolombia.sharepoint.com/SE/TI/SI/Documentos%20compartidos/Forms/AllItems.aspx?id=%2FSE%2FTI%2FSI%2FDocumentos%20compartidos%2F01%5FSeguimiento%20SGSPI%2F04%5FInstrumento%20de%20evaluaci%C3%B3n%20MSPI%2F2024%2FEvidencias%2FPHVA%2F3%2E%20Evaluaci%C3%B3n%20desempe%C3%B1o%2FE%2E2%20Auditor%C3%ADa%20Interna&amp;viewid=2ba889e8%2Dad22%2D4c25%2D9bf8%2Daca65db7a099" xr:uid="{2E52E3E8-DDD8-4AE2-AE3F-703AFF9BD5F4}"/>
    <hyperlink ref="I36" r:id="rId8" display="https://jepcolombia.sharepoint.com/SE/TI/SI/Documentos%20compartidos/Forms/AllItems.aspx?id=%2FSE%2FTI%2FSI%2FDocumentos%20compartidos%2F01%5FSeguimiento%20SGSPI%2F04%5FInstrumento%20de%20evaluaci%C3%B3n%20MSPI%2F2024%2FEvidencias%2FPHVA%2F4%2E%20Mejora%20Continua%2FM%2E1%20An%C3%A1lisis%20del%20MSPI&amp;viewid=2ba889e8%2Dad22%2D4c25%2D9bf8%2Daca65db7a099" xr:uid="{5C6296E4-3E06-418F-88FD-55CD61AFFB0D}"/>
    <hyperlink ref="I34" r:id="rId9" display="https://jepcolombia.sharepoint.com/SE/TI/SI/Documentos%20compartidos/Forms/AllItems.aspx?id=%2FSE%2FTI%2FSI%2FDocumentos%20compartidos%2F01%5FSeguimiento%20SGSPI%2F04%5FInstrumento%20de%20evaluaci%C3%B3n%20MSPI%2F2024%2FEvidencias%2FPHVA%2F3%2E%20Evaluaci%C3%B3n%20desempe%C3%B1o%2FE%2E3%20Evaluaci%C3%B3n%20del%20plan%20de%20tratamiento%20de%20riesgos&amp;viewid=2ba889e8%2Dad22%2D4c25%2D9bf8%2Daca65db7a099" xr:uid="{F06CB98A-F21F-48B4-BBED-48DD2B63EEF6}"/>
  </hyperlinks>
  <pageMargins left="0.7" right="0.7" top="0.75" bottom="0.75" header="0.3" footer="0.3"/>
  <pageSetup orientation="portrait" r:id="rId10"/>
  <drawing r:id="rId11"/>
  <legacyDrawing r:id="rId1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77"/>
  <sheetViews>
    <sheetView zoomScale="80" zoomScaleNormal="80" workbookViewId="0">
      <selection activeCell="C14" sqref="C14"/>
    </sheetView>
  </sheetViews>
  <sheetFormatPr baseColWidth="10" defaultColWidth="11.453125" defaultRowHeight="14.5" x14ac:dyDescent="0.35"/>
  <cols>
    <col min="1" max="1" width="17.54296875" customWidth="1"/>
    <col min="2" max="2" width="19.54296875" customWidth="1"/>
    <col min="3" max="3" width="66" style="118" customWidth="1"/>
    <col min="4" max="4" width="18.54296875" customWidth="1"/>
    <col min="5" max="5" width="18.7265625" customWidth="1"/>
    <col min="6" max="6" width="21.26953125" customWidth="1"/>
    <col min="7" max="7" width="19.453125" customWidth="1"/>
    <col min="8" max="8" width="18.54296875" customWidth="1"/>
    <col min="9" max="9" width="16.26953125" customWidth="1"/>
    <col min="10" max="10" width="22.26953125" customWidth="1"/>
    <col min="11" max="12" width="28.1796875" customWidth="1"/>
    <col min="13" max="13" width="27.54296875" customWidth="1"/>
    <col min="14" max="14" width="28.7265625" customWidth="1"/>
    <col min="15" max="15" width="15.453125" customWidth="1"/>
    <col min="16" max="16" width="15.54296875" customWidth="1"/>
    <col min="18" max="18" width="35.81640625" customWidth="1"/>
    <col min="19" max="19" width="30" customWidth="1"/>
  </cols>
  <sheetData>
    <row r="1" spans="1:21" ht="15" customHeight="1" x14ac:dyDescent="0.35">
      <c r="A1" s="375" t="s">
        <v>1</v>
      </c>
      <c r="B1" s="386"/>
      <c r="C1" s="482" t="s">
        <v>347</v>
      </c>
      <c r="D1" s="483"/>
      <c r="E1" s="483"/>
      <c r="F1" s="483"/>
      <c r="G1" s="483"/>
      <c r="H1" s="483"/>
      <c r="I1" s="483"/>
      <c r="J1" s="483"/>
      <c r="K1" s="483"/>
      <c r="L1" s="484"/>
      <c r="M1" s="375" t="s">
        <v>1</v>
      </c>
      <c r="N1" s="488"/>
      <c r="O1" s="488"/>
      <c r="P1" s="386"/>
    </row>
    <row r="2" spans="1:21" x14ac:dyDescent="0.35">
      <c r="A2" s="377"/>
      <c r="B2" s="387"/>
      <c r="C2" s="485"/>
      <c r="D2" s="486"/>
      <c r="E2" s="486"/>
      <c r="F2" s="486"/>
      <c r="G2" s="486"/>
      <c r="H2" s="486"/>
      <c r="I2" s="486"/>
      <c r="J2" s="486"/>
      <c r="K2" s="486"/>
      <c r="L2" s="487"/>
      <c r="M2" s="377"/>
      <c r="N2" s="379"/>
      <c r="O2" s="379"/>
      <c r="P2" s="387"/>
      <c r="U2">
        <v>0</v>
      </c>
    </row>
    <row r="3" spans="1:21" x14ac:dyDescent="0.35">
      <c r="A3" s="377"/>
      <c r="B3" s="387"/>
      <c r="C3" s="485"/>
      <c r="D3" s="486"/>
      <c r="E3" s="486"/>
      <c r="F3" s="486"/>
      <c r="G3" s="486"/>
      <c r="H3" s="486"/>
      <c r="I3" s="486"/>
      <c r="J3" s="486"/>
      <c r="K3" s="486"/>
      <c r="L3" s="487"/>
      <c r="M3" s="377"/>
      <c r="N3" s="379"/>
      <c r="O3" s="379"/>
      <c r="P3" s="387"/>
      <c r="U3">
        <v>20</v>
      </c>
    </row>
    <row r="4" spans="1:21" x14ac:dyDescent="0.35">
      <c r="A4" s="377"/>
      <c r="B4" s="387"/>
      <c r="C4" s="485"/>
      <c r="D4" s="486"/>
      <c r="E4" s="486"/>
      <c r="F4" s="486"/>
      <c r="G4" s="486"/>
      <c r="H4" s="486"/>
      <c r="I4" s="486"/>
      <c r="J4" s="486"/>
      <c r="K4" s="486"/>
      <c r="L4" s="487"/>
      <c r="M4" s="377"/>
      <c r="N4" s="379"/>
      <c r="O4" s="379"/>
      <c r="P4" s="387"/>
      <c r="U4">
        <v>40</v>
      </c>
    </row>
    <row r="5" spans="1:21" ht="15" customHeight="1" x14ac:dyDescent="0.35">
      <c r="A5" s="377"/>
      <c r="B5" s="387"/>
      <c r="C5" s="445" t="str">
        <f>PORTADA!D10</f>
        <v>Jurisdicción Especial para la Paz - JEP</v>
      </c>
      <c r="D5" s="446"/>
      <c r="E5" s="446"/>
      <c r="F5" s="446"/>
      <c r="G5" s="446"/>
      <c r="H5" s="446"/>
      <c r="I5" s="446"/>
      <c r="J5" s="446"/>
      <c r="K5" s="446"/>
      <c r="L5" s="447"/>
      <c r="M5" s="377"/>
      <c r="N5" s="379"/>
      <c r="O5" s="379"/>
      <c r="P5" s="387"/>
      <c r="U5">
        <v>60</v>
      </c>
    </row>
    <row r="6" spans="1:21" ht="15" customHeight="1" x14ac:dyDescent="0.35">
      <c r="A6" s="377"/>
      <c r="B6" s="387"/>
      <c r="C6" s="445"/>
      <c r="D6" s="446"/>
      <c r="E6" s="446"/>
      <c r="F6" s="446"/>
      <c r="G6" s="446"/>
      <c r="H6" s="446"/>
      <c r="I6" s="446"/>
      <c r="J6" s="446"/>
      <c r="K6" s="446"/>
      <c r="L6" s="447"/>
      <c r="M6" s="377"/>
      <c r="N6" s="379"/>
      <c r="O6" s="379"/>
      <c r="P6" s="387"/>
      <c r="U6">
        <v>80</v>
      </c>
    </row>
    <row r="7" spans="1:21" ht="15" customHeight="1" x14ac:dyDescent="0.35">
      <c r="A7" s="377"/>
      <c r="B7" s="387"/>
      <c r="C7" s="445"/>
      <c r="D7" s="446"/>
      <c r="E7" s="446"/>
      <c r="F7" s="446"/>
      <c r="G7" s="446"/>
      <c r="H7" s="446"/>
      <c r="I7" s="446"/>
      <c r="J7" s="446"/>
      <c r="K7" s="446"/>
      <c r="L7" s="447"/>
      <c r="M7" s="377"/>
      <c r="N7" s="379"/>
      <c r="O7" s="379"/>
      <c r="P7" s="387"/>
      <c r="U7">
        <v>100</v>
      </c>
    </row>
    <row r="8" spans="1:21" ht="15" customHeight="1" x14ac:dyDescent="0.35">
      <c r="A8" s="377"/>
      <c r="B8" s="387"/>
      <c r="C8" s="445"/>
      <c r="D8" s="446"/>
      <c r="E8" s="446"/>
      <c r="F8" s="446"/>
      <c r="G8" s="446"/>
      <c r="H8" s="446"/>
      <c r="I8" s="446"/>
      <c r="J8" s="446"/>
      <c r="K8" s="446"/>
      <c r="L8" s="447"/>
      <c r="M8" s="377"/>
      <c r="N8" s="379"/>
      <c r="O8" s="379"/>
      <c r="P8" s="387"/>
    </row>
    <row r="9" spans="1:21" ht="15.75" customHeight="1" thickBot="1" x14ac:dyDescent="0.4">
      <c r="A9" s="380"/>
      <c r="B9" s="388"/>
      <c r="C9" s="448"/>
      <c r="D9" s="449"/>
      <c r="E9" s="449"/>
      <c r="F9" s="449"/>
      <c r="G9" s="449"/>
      <c r="H9" s="449"/>
      <c r="I9" s="449"/>
      <c r="J9" s="449"/>
      <c r="K9" s="449"/>
      <c r="L9" s="450"/>
      <c r="M9" s="380"/>
      <c r="N9" s="381"/>
      <c r="O9" s="381"/>
      <c r="P9" s="388"/>
    </row>
    <row r="10" spans="1:21" ht="15" thickBot="1" x14ac:dyDescent="0.4"/>
    <row r="11" spans="1:21" ht="63.75" customHeight="1" x14ac:dyDescent="0.35">
      <c r="A11" s="201" t="s">
        <v>1464</v>
      </c>
      <c r="B11" s="149" t="s">
        <v>350</v>
      </c>
      <c r="C11" s="149" t="s">
        <v>1465</v>
      </c>
      <c r="D11" s="149" t="s">
        <v>1466</v>
      </c>
      <c r="E11" s="149" t="s">
        <v>1467</v>
      </c>
      <c r="F11" s="150" t="s">
        <v>1468</v>
      </c>
      <c r="G11" s="151" t="s">
        <v>1469</v>
      </c>
      <c r="H11" s="151" t="s">
        <v>1470</v>
      </c>
      <c r="I11" s="152" t="s">
        <v>1471</v>
      </c>
      <c r="J11" s="152" t="s">
        <v>1472</v>
      </c>
      <c r="K11" s="153" t="s">
        <v>1473</v>
      </c>
      <c r="L11" s="153" t="s">
        <v>1474</v>
      </c>
      <c r="M11" s="154" t="s">
        <v>1475</v>
      </c>
      <c r="N11" s="154" t="s">
        <v>1476</v>
      </c>
      <c r="O11" s="155" t="s">
        <v>1477</v>
      </c>
      <c r="P11" s="156" t="s">
        <v>1478</v>
      </c>
      <c r="R11" s="223" t="s">
        <v>1479</v>
      </c>
      <c r="S11" s="223" t="s">
        <v>1480</v>
      </c>
    </row>
    <row r="12" spans="1:21" ht="127.5" customHeight="1" x14ac:dyDescent="0.35">
      <c r="A12" s="196" t="s">
        <v>1481</v>
      </c>
      <c r="B12" s="25" t="s">
        <v>348</v>
      </c>
      <c r="C12" s="200" t="s">
        <v>1482</v>
      </c>
      <c r="D12" s="158" t="s">
        <v>1483</v>
      </c>
      <c r="E12" s="158" t="s">
        <v>518</v>
      </c>
      <c r="F12" s="159">
        <f>VLOOKUP(E12,ADMINISTRATIVAS!$B$13:$L$76,11,FALSE)</f>
        <v>100</v>
      </c>
      <c r="G12" s="160">
        <v>40</v>
      </c>
      <c r="H12" s="160" t="str">
        <f>IF($F$12=G12,"CUMPLE",IF($F$12&lt;G12,"MENOR","MAYOR"))</f>
        <v>MAYOR</v>
      </c>
      <c r="I12" s="161">
        <v>60</v>
      </c>
      <c r="J12" s="161" t="str">
        <f>IF($F12=I12,"CUMPLE",IF($F12&lt;I12,"MENOR","MAYOR"))</f>
        <v>MAYOR</v>
      </c>
      <c r="K12" s="162">
        <v>60</v>
      </c>
      <c r="L12" s="163" t="str">
        <f t="shared" ref="L12:L21" si="0">IF($F12=K12,"CUMPLE",IF($F12&lt;K12,"MENOR","MAYOR"))</f>
        <v>MAYOR</v>
      </c>
      <c r="M12" s="164">
        <v>80</v>
      </c>
      <c r="N12" s="164" t="str">
        <f t="shared" ref="N12:N21" si="1">IF($F12=M12,"CUMPLE",IF($F12&lt;M12,"MENOR","MAYOR"))</f>
        <v>MAYOR</v>
      </c>
      <c r="O12" s="165">
        <v>100</v>
      </c>
      <c r="P12" s="166" t="str">
        <f t="shared" ref="P12:P21" si="2">IF($F12=O12,"CUMPLE",IF($F12&lt;O12,"MENOR","MAYOR"))</f>
        <v>CUMPLE</v>
      </c>
      <c r="R12" s="166" t="s">
        <v>1484</v>
      </c>
      <c r="S12" s="129" t="b">
        <f>IF(P22="CUMPLE",IF(P34="CUMPLE",IF(P56="CUMPLE",IF(P74="CUMPLE",IF(P76="CUMPLE", TRUE,FALSE)))))</f>
        <v>0</v>
      </c>
    </row>
    <row r="13" spans="1:21" ht="29" x14ac:dyDescent="0.35">
      <c r="A13" s="196" t="s">
        <v>1485</v>
      </c>
      <c r="B13" s="25" t="s">
        <v>348</v>
      </c>
      <c r="C13" s="204" t="s">
        <v>1486</v>
      </c>
      <c r="D13" s="158" t="s">
        <v>1483</v>
      </c>
      <c r="E13" s="158" t="s">
        <v>554</v>
      </c>
      <c r="F13" s="159">
        <f>VLOOKUP(E13,ADMINISTRATIVAS!$B$13:$L$76,11,FALSE)</f>
        <v>100</v>
      </c>
      <c r="G13" s="167">
        <v>20</v>
      </c>
      <c r="H13" s="160" t="str">
        <f>IF(F13=G13,"CUMPLE",IF(F13&lt;G13,"MENOR","MAYOR"))</f>
        <v>MAYOR</v>
      </c>
      <c r="I13" s="161">
        <v>40</v>
      </c>
      <c r="J13" s="161" t="str">
        <f>IF($F13=I13,"CUMPLE",IF($F13&lt;I13,"MENOR","MAYOR"))</f>
        <v>MAYOR</v>
      </c>
      <c r="K13" s="168">
        <v>60</v>
      </c>
      <c r="L13" s="163" t="str">
        <f t="shared" si="0"/>
        <v>MAYOR</v>
      </c>
      <c r="M13" s="164">
        <v>80</v>
      </c>
      <c r="N13" s="164" t="str">
        <f t="shared" si="1"/>
        <v>MAYOR</v>
      </c>
      <c r="O13" s="165">
        <v>100</v>
      </c>
      <c r="P13" s="166" t="str">
        <f t="shared" si="2"/>
        <v>CUMPLE</v>
      </c>
      <c r="R13" s="224" t="s">
        <v>1487</v>
      </c>
      <c r="S13" s="129" t="b">
        <f>IF(N22="CUMPLE",IF(N34="CUMPLE",IF(N56="CUMPLE",IF(N74="CUMPLE", TRUE,FALSE))))</f>
        <v>0</v>
      </c>
    </row>
    <row r="14" spans="1:21" ht="175.5" customHeight="1" x14ac:dyDescent="0.35">
      <c r="A14" s="196" t="s">
        <v>1488</v>
      </c>
      <c r="B14" s="25" t="s">
        <v>348</v>
      </c>
      <c r="C14" s="200" t="s">
        <v>1489</v>
      </c>
      <c r="D14" s="158" t="s">
        <v>1483</v>
      </c>
      <c r="E14" s="158" t="s">
        <v>486</v>
      </c>
      <c r="F14" s="159">
        <f>VLOOKUP(E14,ADMINISTRATIVAS!$B$13:$L$76,11,FALSE)</f>
        <v>100</v>
      </c>
      <c r="G14" s="167">
        <v>20</v>
      </c>
      <c r="H14" s="160" t="str">
        <f>IF(F14=G14,"CUMPLE",IF(F14&lt;G14,"MENOR","MAYOR"))</f>
        <v>MAYOR</v>
      </c>
      <c r="I14" s="161">
        <v>40</v>
      </c>
      <c r="J14" s="161" t="str">
        <f>IF($F14=I14,"CUMPLE",IF($F14&lt;I14,"MENOR","MAYOR"))</f>
        <v>MAYOR</v>
      </c>
      <c r="K14" s="168">
        <v>60</v>
      </c>
      <c r="L14" s="163" t="str">
        <f t="shared" si="0"/>
        <v>MAYOR</v>
      </c>
      <c r="M14" s="164">
        <v>80</v>
      </c>
      <c r="N14" s="164" t="str">
        <f t="shared" si="1"/>
        <v>MAYOR</v>
      </c>
      <c r="O14" s="165">
        <v>100</v>
      </c>
      <c r="P14" s="166" t="str">
        <f t="shared" si="2"/>
        <v>CUMPLE</v>
      </c>
      <c r="R14" s="163" t="s">
        <v>1490</v>
      </c>
      <c r="S14" s="129" t="b">
        <f>IF(L22="CUMPLE",IF(L34="CUMPLE",IF(L56="CUMPLE",TRUE,FALSE)))</f>
        <v>1</v>
      </c>
    </row>
    <row r="15" spans="1:21" ht="15" customHeight="1" x14ac:dyDescent="0.35">
      <c r="A15" s="481" t="s">
        <v>1491</v>
      </c>
      <c r="B15" s="331" t="s">
        <v>348</v>
      </c>
      <c r="C15" s="489" t="s">
        <v>1492</v>
      </c>
      <c r="D15" s="157" t="s">
        <v>1493</v>
      </c>
      <c r="E15" s="157" t="s">
        <v>1382</v>
      </c>
      <c r="F15" s="159">
        <f>VLOOKUP(E15,PHVA!$B$16:$K$37,10,FALSE)</f>
        <v>100</v>
      </c>
      <c r="G15" s="167">
        <v>20</v>
      </c>
      <c r="H15" s="160" t="str">
        <f t="shared" ref="H15:H20" si="3">IF(F15=G15,"CUMPLE",IF(F15&lt;G15,"MENOR","MAYOR"))</f>
        <v>MAYOR</v>
      </c>
      <c r="I15" s="161">
        <v>40</v>
      </c>
      <c r="J15" s="161" t="str">
        <f t="shared" ref="J15:J33" si="4">IF($F15=I15,"CUMPLE",IF($F15&lt;I15,"MENOR","MAYOR"))</f>
        <v>MAYOR</v>
      </c>
      <c r="K15" s="168">
        <v>60</v>
      </c>
      <c r="L15" s="163" t="str">
        <f t="shared" si="0"/>
        <v>MAYOR</v>
      </c>
      <c r="M15" s="164">
        <v>80</v>
      </c>
      <c r="N15" s="164" t="str">
        <f t="shared" si="1"/>
        <v>MAYOR</v>
      </c>
      <c r="O15" s="165">
        <v>100</v>
      </c>
      <c r="P15" s="166" t="str">
        <f t="shared" si="2"/>
        <v>CUMPLE</v>
      </c>
      <c r="R15" s="161" t="s">
        <v>1494</v>
      </c>
      <c r="S15" s="129" t="b">
        <f>IF(J22="CUMPLE",IF(J34="CUMPLE",TRUE,FALSE))</f>
        <v>1</v>
      </c>
    </row>
    <row r="16" spans="1:21" x14ac:dyDescent="0.35">
      <c r="A16" s="481"/>
      <c r="B16" s="331"/>
      <c r="C16" s="489"/>
      <c r="D16" s="158" t="s">
        <v>1483</v>
      </c>
      <c r="E16" s="157" t="s">
        <v>366</v>
      </c>
      <c r="F16" s="159">
        <f>VLOOKUP(E16,ADMINISTRATIVAS!$B$13:$L$76,11,FALSE)</f>
        <v>100</v>
      </c>
      <c r="G16" s="167">
        <v>20</v>
      </c>
      <c r="H16" s="160" t="str">
        <f>IF(F16=G16,"CUMPLE",IF(F16&lt;G16,"MENOR","MAYOR"))</f>
        <v>MAYOR</v>
      </c>
      <c r="I16" s="161">
        <v>40</v>
      </c>
      <c r="J16" s="161" t="str">
        <f>IF($F16=I16,"CUMPLE",IF($F16&lt;I16,"MENOR","MAYOR"))</f>
        <v>MAYOR</v>
      </c>
      <c r="K16" s="168">
        <v>60</v>
      </c>
      <c r="L16" s="163" t="str">
        <f t="shared" si="0"/>
        <v>MAYOR</v>
      </c>
      <c r="M16" s="164">
        <v>80</v>
      </c>
      <c r="N16" s="164" t="str">
        <f t="shared" si="1"/>
        <v>MAYOR</v>
      </c>
      <c r="O16" s="165">
        <v>100</v>
      </c>
      <c r="P16" s="166" t="str">
        <f t="shared" si="2"/>
        <v>CUMPLE</v>
      </c>
      <c r="R16" s="225" t="s">
        <v>1495</v>
      </c>
      <c r="S16" s="129" t="b">
        <f>IF(H22="CUMPLE",TRUE,FALSE)</f>
        <v>1</v>
      </c>
    </row>
    <row r="17" spans="1:19" ht="51" customHeight="1" thickBot="1" x14ac:dyDescent="0.4">
      <c r="A17" s="481"/>
      <c r="B17" s="331"/>
      <c r="C17" s="489"/>
      <c r="D17" s="157" t="s">
        <v>1493</v>
      </c>
      <c r="E17" s="157" t="s">
        <v>1396</v>
      </c>
      <c r="F17" s="159">
        <f>VLOOKUP(E17,PHVA!$B$16:$K$37,10,FALSE)</f>
        <v>80</v>
      </c>
      <c r="G17" s="167">
        <v>20</v>
      </c>
      <c r="H17" s="160" t="str">
        <f t="shared" si="3"/>
        <v>MAYOR</v>
      </c>
      <c r="I17" s="161">
        <v>40</v>
      </c>
      <c r="J17" s="161" t="str">
        <f t="shared" si="4"/>
        <v>MAYOR</v>
      </c>
      <c r="K17" s="168">
        <v>60</v>
      </c>
      <c r="L17" s="163" t="str">
        <f t="shared" si="0"/>
        <v>MAYOR</v>
      </c>
      <c r="M17" s="164">
        <v>80</v>
      </c>
      <c r="N17" s="164" t="str">
        <f t="shared" si="1"/>
        <v>CUMPLE</v>
      </c>
      <c r="O17" s="165">
        <v>100</v>
      </c>
      <c r="P17" s="166" t="str">
        <f t="shared" si="2"/>
        <v>MENOR</v>
      </c>
    </row>
    <row r="18" spans="1:19" ht="84.5" customHeight="1" thickTop="1" thickBot="1" x14ac:dyDescent="0.4">
      <c r="A18" s="202" t="s">
        <v>1496</v>
      </c>
      <c r="B18" s="203" t="s">
        <v>363</v>
      </c>
      <c r="C18" s="205" t="s">
        <v>1497</v>
      </c>
      <c r="D18" s="169" t="s">
        <v>1498</v>
      </c>
      <c r="E18" s="169" t="s">
        <v>1496</v>
      </c>
      <c r="F18" s="170">
        <v>100</v>
      </c>
      <c r="G18" s="171">
        <v>20</v>
      </c>
      <c r="H18" s="172" t="str">
        <f t="shared" si="3"/>
        <v>MAYOR</v>
      </c>
      <c r="I18" s="173">
        <v>40</v>
      </c>
      <c r="J18" s="173" t="str">
        <f t="shared" si="4"/>
        <v>MAYOR</v>
      </c>
      <c r="K18" s="174">
        <v>60</v>
      </c>
      <c r="L18" s="174" t="str">
        <f t="shared" si="0"/>
        <v>MAYOR</v>
      </c>
      <c r="M18" s="175">
        <v>80</v>
      </c>
      <c r="N18" s="175" t="str">
        <f t="shared" si="1"/>
        <v>MAYOR</v>
      </c>
      <c r="O18" s="176">
        <v>100</v>
      </c>
      <c r="P18" s="176" t="str">
        <f t="shared" si="2"/>
        <v>CUMPLE</v>
      </c>
      <c r="R18" s="226" t="s">
        <v>1499</v>
      </c>
      <c r="S18" s="226" t="str">
        <f>IF($S$12=TRUE,"OPTIMIZADO",IF($S$13=TRUE,"GESTIONADO CUANTITATIVAMENTE",IF($S$14=TRUE,"DEFINIDO",IF($S$15=TRUE,"GESTIONADO",IF($S$16=TRUE,"INICIAL","NO ALCANZA NIVEL INICIAL")))))</f>
        <v>DEFINIDO</v>
      </c>
    </row>
    <row r="19" spans="1:19" ht="102" thickTop="1" x14ac:dyDescent="0.35">
      <c r="A19" s="196" t="s">
        <v>1500</v>
      </c>
      <c r="B19" s="25" t="s">
        <v>348</v>
      </c>
      <c r="C19" s="200" t="s">
        <v>1501</v>
      </c>
      <c r="D19" s="158" t="s">
        <v>1483</v>
      </c>
      <c r="E19" s="157" t="s">
        <v>366</v>
      </c>
      <c r="F19" s="159">
        <f>VLOOKUP(E19,ADMINISTRATIVAS!$B$13:$L$76,11,FALSE)</f>
        <v>100</v>
      </c>
      <c r="G19" s="167">
        <v>20</v>
      </c>
      <c r="H19" s="160" t="str">
        <f>IF(F19=G19,"CUMPLE",IF(F19&lt;G19,"MENOR","MAYOR"))</f>
        <v>MAYOR</v>
      </c>
      <c r="I19" s="161">
        <v>40</v>
      </c>
      <c r="J19" s="161" t="str">
        <f>IF($F19=I19,"CUMPLE",IF($F19&lt;I19,"MENOR","MAYOR"))</f>
        <v>MAYOR</v>
      </c>
      <c r="K19" s="168">
        <v>60</v>
      </c>
      <c r="L19" s="163" t="str">
        <f t="shared" si="0"/>
        <v>MAYOR</v>
      </c>
      <c r="M19" s="164">
        <v>80</v>
      </c>
      <c r="N19" s="164" t="str">
        <f t="shared" si="1"/>
        <v>MAYOR</v>
      </c>
      <c r="O19" s="165">
        <v>100</v>
      </c>
      <c r="P19" s="166" t="str">
        <f t="shared" si="2"/>
        <v>CUMPLE</v>
      </c>
    </row>
    <row r="20" spans="1:19" ht="43.5" x14ac:dyDescent="0.35">
      <c r="A20" s="196" t="s">
        <v>1502</v>
      </c>
      <c r="B20" s="25" t="s">
        <v>348</v>
      </c>
      <c r="C20" s="200" t="s">
        <v>1503</v>
      </c>
      <c r="D20" s="157" t="s">
        <v>1493</v>
      </c>
      <c r="E20" s="157" t="s">
        <v>1382</v>
      </c>
      <c r="F20" s="159">
        <f>VLOOKUP(E20,PHVA!$B$16:$K$37,10,FALSE)</f>
        <v>100</v>
      </c>
      <c r="G20" s="167">
        <v>60</v>
      </c>
      <c r="H20" s="160" t="str">
        <f t="shared" si="3"/>
        <v>MAYOR</v>
      </c>
      <c r="I20" s="161">
        <v>60</v>
      </c>
      <c r="J20" s="161" t="str">
        <f t="shared" si="4"/>
        <v>MAYOR</v>
      </c>
      <c r="K20" s="168">
        <v>60</v>
      </c>
      <c r="L20" s="163" t="str">
        <f t="shared" si="0"/>
        <v>MAYOR</v>
      </c>
      <c r="M20" s="164">
        <v>80</v>
      </c>
      <c r="N20" s="164" t="str">
        <f t="shared" si="1"/>
        <v>MAYOR</v>
      </c>
      <c r="O20" s="165">
        <v>100</v>
      </c>
      <c r="P20" s="166" t="str">
        <f t="shared" si="2"/>
        <v>CUMPLE</v>
      </c>
    </row>
    <row r="21" spans="1:19" ht="112" customHeight="1" x14ac:dyDescent="0.35">
      <c r="A21" s="196" t="s">
        <v>1504</v>
      </c>
      <c r="B21" s="25" t="s">
        <v>348</v>
      </c>
      <c r="C21" s="200" t="s">
        <v>1505</v>
      </c>
      <c r="D21" s="157" t="s">
        <v>1506</v>
      </c>
      <c r="E21" s="177" t="s">
        <v>1337</v>
      </c>
      <c r="F21" s="159">
        <f>VLOOKUP(E21,TECNICAS!$A$13:$K$117,11)</f>
        <v>100</v>
      </c>
      <c r="G21" s="167">
        <v>20</v>
      </c>
      <c r="H21" s="160" t="str">
        <f>IF(F21=G21,"CUMPLE",IF(F21&lt;G21,"MENOR","MAYOR"))</f>
        <v>MAYOR</v>
      </c>
      <c r="I21" s="161">
        <v>40</v>
      </c>
      <c r="J21" s="161" t="str">
        <f>IF($F21=I21,"CUMPLE",IF($F21&lt;I21,"MENOR","MAYOR"))</f>
        <v>MAYOR</v>
      </c>
      <c r="K21" s="168">
        <v>60</v>
      </c>
      <c r="L21" s="163" t="str">
        <f t="shared" si="0"/>
        <v>MAYOR</v>
      </c>
      <c r="M21" s="164">
        <v>60</v>
      </c>
      <c r="N21" s="164" t="str">
        <f t="shared" si="1"/>
        <v>MAYOR</v>
      </c>
      <c r="O21" s="165">
        <v>80</v>
      </c>
      <c r="P21" s="166" t="str">
        <f t="shared" si="2"/>
        <v>MAYOR</v>
      </c>
    </row>
    <row r="22" spans="1:19" x14ac:dyDescent="0.35">
      <c r="A22" s="475" t="s">
        <v>1507</v>
      </c>
      <c r="B22" s="476"/>
      <c r="C22" s="476"/>
      <c r="D22" s="476"/>
      <c r="E22" s="477"/>
      <c r="F22" s="178">
        <f>SUM(F12:F21)</f>
        <v>980</v>
      </c>
      <c r="G22" s="179">
        <f>SUM(G12:G21)</f>
        <v>260</v>
      </c>
      <c r="H22" s="180" t="str">
        <f>IFERROR(VLOOKUP("MENOR",H12:H21,1,FALSE),"CUMPLE")</f>
        <v>CUMPLE</v>
      </c>
      <c r="I22" s="179">
        <f>SUM(I12:I21)</f>
        <v>440</v>
      </c>
      <c r="J22" s="180" t="str">
        <f>IFERROR(VLOOKUP("MENOR",J12:J21,1,FALSE),"CUMPLE")</f>
        <v>CUMPLE</v>
      </c>
      <c r="K22" s="179">
        <f>SUM(K12:K21)</f>
        <v>600</v>
      </c>
      <c r="L22" s="180" t="str">
        <f>IFERROR(VLOOKUP("MENOR",L12:L21,1,FALSE),"CUMPLE")</f>
        <v>CUMPLE</v>
      </c>
      <c r="M22" s="179">
        <f>SUM(M12:M21)</f>
        <v>780</v>
      </c>
      <c r="N22" s="180" t="str">
        <f>IFERROR(VLOOKUP("MENOR",N12:N21,1,FALSE),"CUMPLE")</f>
        <v>CUMPLE</v>
      </c>
      <c r="O22" s="179">
        <f>SUM(O12:O21)</f>
        <v>980</v>
      </c>
      <c r="P22" s="180" t="str">
        <f>IFERROR(VLOOKUP("MENOR",P12:P21,1,FALSE),"CUMPLE")</f>
        <v>MENOR</v>
      </c>
    </row>
    <row r="23" spans="1:19" ht="157" customHeight="1" x14ac:dyDescent="0.35">
      <c r="A23" s="202" t="s">
        <v>1508</v>
      </c>
      <c r="B23" s="203" t="s">
        <v>363</v>
      </c>
      <c r="C23" s="205" t="s">
        <v>333</v>
      </c>
      <c r="D23" s="169" t="s">
        <v>1498</v>
      </c>
      <c r="E23" s="169" t="s">
        <v>1508</v>
      </c>
      <c r="F23" s="170">
        <v>100</v>
      </c>
      <c r="G23" s="171" t="s">
        <v>85</v>
      </c>
      <c r="H23" s="171" t="s">
        <v>85</v>
      </c>
      <c r="I23" s="173">
        <v>40</v>
      </c>
      <c r="J23" s="161" t="str">
        <f t="shared" si="4"/>
        <v>MAYOR</v>
      </c>
      <c r="K23" s="181">
        <v>60</v>
      </c>
      <c r="L23" s="181" t="str">
        <f>IF($F23=K23,"CUMPLE",IF($F23&lt;K23,"MENOR","MAYOR"))</f>
        <v>MAYOR</v>
      </c>
      <c r="M23" s="175">
        <v>80</v>
      </c>
      <c r="N23" s="175" t="str">
        <f>IF($F23=M23,"CUMPLE",IF($F23&lt;M23,"MENOR","MAYOR"))</f>
        <v>MAYOR</v>
      </c>
      <c r="O23" s="182">
        <v>100</v>
      </c>
      <c r="P23" s="176" t="str">
        <f>IF($F23=O23,"CUMPLE",IF($F23&lt;O23,"MENOR","MAYOR"))</f>
        <v>CUMPLE</v>
      </c>
    </row>
    <row r="24" spans="1:19" ht="146" customHeight="1" x14ac:dyDescent="0.35">
      <c r="A24" s="202" t="s">
        <v>1509</v>
      </c>
      <c r="B24" s="203" t="s">
        <v>348</v>
      </c>
      <c r="C24" s="205" t="s">
        <v>1510</v>
      </c>
      <c r="D24" s="169" t="s">
        <v>1498</v>
      </c>
      <c r="E24" s="169" t="s">
        <v>1508</v>
      </c>
      <c r="F24" s="170">
        <v>100</v>
      </c>
      <c r="G24" s="171" t="s">
        <v>85</v>
      </c>
      <c r="H24" s="171" t="s">
        <v>85</v>
      </c>
      <c r="I24" s="173">
        <v>60</v>
      </c>
      <c r="J24" s="161" t="str">
        <f t="shared" si="4"/>
        <v>MAYOR</v>
      </c>
      <c r="K24" s="181">
        <v>60</v>
      </c>
      <c r="L24" s="181" t="str">
        <f>IF($F24=K24,"CUMPLE",IF($F24&lt;K24,"MENOR","MAYOR"))</f>
        <v>MAYOR</v>
      </c>
      <c r="M24" s="175">
        <v>80</v>
      </c>
      <c r="N24" s="175" t="str">
        <f>IF($F24=M24,"CUMPLE",IF($F24&lt;M24,"MENOR","MAYOR"))</f>
        <v>MAYOR</v>
      </c>
      <c r="O24" s="182">
        <v>100</v>
      </c>
      <c r="P24" s="176" t="str">
        <f>IF($F24=O24,"CUMPLE",IF($F24&lt;O24,"MENOR","MAYOR"))</f>
        <v>CUMPLE</v>
      </c>
    </row>
    <row r="25" spans="1:19" ht="123.5" customHeight="1" x14ac:dyDescent="0.35">
      <c r="A25" s="196" t="s">
        <v>1511</v>
      </c>
      <c r="B25" s="25" t="s">
        <v>348</v>
      </c>
      <c r="C25" s="200" t="s">
        <v>1512</v>
      </c>
      <c r="D25" s="157" t="s">
        <v>1493</v>
      </c>
      <c r="E25" s="158" t="s">
        <v>1399</v>
      </c>
      <c r="F25" s="159">
        <f>VLOOKUP(E25,PHVA!$B$16:$K$37,10,FALSE)</f>
        <v>100</v>
      </c>
      <c r="G25" s="167" t="s">
        <v>85</v>
      </c>
      <c r="H25" s="167" t="s">
        <v>85</v>
      </c>
      <c r="I25" s="161">
        <v>40</v>
      </c>
      <c r="J25" s="161" t="str">
        <f t="shared" si="4"/>
        <v>MAYOR</v>
      </c>
      <c r="K25" s="163">
        <v>60</v>
      </c>
      <c r="L25" s="163" t="str">
        <f>IF($F25=K25,"CUMPLE",IF($F25&lt;K25,"MENOR","MAYOR"))</f>
        <v>MAYOR</v>
      </c>
      <c r="M25" s="164">
        <v>80</v>
      </c>
      <c r="N25" s="164" t="str">
        <f>IF($F25=M25,"CUMPLE",IF($F25&lt;M25,"MENOR","MAYOR"))</f>
        <v>MAYOR</v>
      </c>
      <c r="O25" s="165">
        <v>100</v>
      </c>
      <c r="P25" s="166" t="str">
        <f>IF($F25=O25,"CUMPLE",IF($F25&lt;O25,"MENOR","MAYOR"))</f>
        <v>CUMPLE</v>
      </c>
    </row>
    <row r="26" spans="1:19" ht="149.5" customHeight="1" x14ac:dyDescent="0.35">
      <c r="A26" s="196" t="s">
        <v>1513</v>
      </c>
      <c r="B26" s="25" t="s">
        <v>348</v>
      </c>
      <c r="C26" s="200" t="s">
        <v>1514</v>
      </c>
      <c r="D26" s="157" t="s">
        <v>1506</v>
      </c>
      <c r="E26" s="183" t="s">
        <v>1320</v>
      </c>
      <c r="F26" s="159">
        <f>VLOOKUP(E26,TECNICAS!$A$13:$K$117,11)</f>
        <v>100</v>
      </c>
      <c r="G26" s="167" t="s">
        <v>85</v>
      </c>
      <c r="H26" s="167" t="s">
        <v>85</v>
      </c>
      <c r="I26" s="161">
        <v>40</v>
      </c>
      <c r="J26" s="161" t="str">
        <f t="shared" si="4"/>
        <v>MAYOR</v>
      </c>
      <c r="K26" s="163">
        <v>60</v>
      </c>
      <c r="L26" s="163" t="str">
        <f t="shared" ref="L26:L33" si="5">IF($F26=K26,"CUMPLE",IF($F26&lt;K26,"MENOR","MAYOR"))</f>
        <v>MAYOR</v>
      </c>
      <c r="M26" s="164">
        <v>80</v>
      </c>
      <c r="N26" s="164" t="str">
        <f t="shared" ref="N26:N33" si="6">IF($F26=M26,"CUMPLE",IF($F26&lt;M26,"MENOR","MAYOR"))</f>
        <v>MAYOR</v>
      </c>
      <c r="O26" s="165">
        <v>100</v>
      </c>
      <c r="P26" s="166" t="str">
        <f t="shared" ref="P26:P33" si="7">IF($F26=O26,"CUMPLE",IF($F26&lt;O26,"MENOR","MAYOR"))</f>
        <v>CUMPLE</v>
      </c>
    </row>
    <row r="27" spans="1:19" ht="148.5" customHeight="1" x14ac:dyDescent="0.35">
      <c r="A27" s="196" t="s">
        <v>1515</v>
      </c>
      <c r="B27" s="25" t="s">
        <v>348</v>
      </c>
      <c r="C27" s="200" t="s">
        <v>1516</v>
      </c>
      <c r="D27" s="158" t="s">
        <v>1483</v>
      </c>
      <c r="E27" s="158" t="s">
        <v>513</v>
      </c>
      <c r="F27" s="159">
        <f>VLOOKUP(E27,ADMINISTRATIVAS!$B$13:$L$76,11,FALSE)</f>
        <v>95</v>
      </c>
      <c r="G27" s="167" t="s">
        <v>85</v>
      </c>
      <c r="H27" s="167" t="s">
        <v>85</v>
      </c>
      <c r="I27" s="161">
        <v>40</v>
      </c>
      <c r="J27" s="161" t="str">
        <f t="shared" si="4"/>
        <v>MAYOR</v>
      </c>
      <c r="K27" s="163">
        <v>60</v>
      </c>
      <c r="L27" s="163" t="str">
        <f t="shared" si="5"/>
        <v>MAYOR</v>
      </c>
      <c r="M27" s="164">
        <v>80</v>
      </c>
      <c r="N27" s="164" t="str">
        <f t="shared" si="6"/>
        <v>MAYOR</v>
      </c>
      <c r="O27" s="165">
        <v>100</v>
      </c>
      <c r="P27" s="166" t="str">
        <f t="shared" si="7"/>
        <v>MENOR</v>
      </c>
    </row>
    <row r="28" spans="1:19" ht="130.5" x14ac:dyDescent="0.35">
      <c r="A28" s="196" t="s">
        <v>1517</v>
      </c>
      <c r="B28" s="25" t="s">
        <v>348</v>
      </c>
      <c r="C28" s="200" t="s">
        <v>1518</v>
      </c>
      <c r="D28" s="158" t="s">
        <v>1483</v>
      </c>
      <c r="E28" s="158" t="s">
        <v>605</v>
      </c>
      <c r="F28" s="159">
        <f>VLOOKUP(E28,ADMINISTRATIVAS!$B$13:$L$76,11,FALSE)</f>
        <v>80</v>
      </c>
      <c r="G28" s="167" t="s">
        <v>85</v>
      </c>
      <c r="H28" s="167" t="s">
        <v>85</v>
      </c>
      <c r="I28" s="161">
        <v>40</v>
      </c>
      <c r="J28" s="161" t="str">
        <f t="shared" si="4"/>
        <v>MAYOR</v>
      </c>
      <c r="K28" s="163">
        <v>60</v>
      </c>
      <c r="L28" s="163" t="str">
        <f t="shared" si="5"/>
        <v>MAYOR</v>
      </c>
      <c r="M28" s="164">
        <v>80</v>
      </c>
      <c r="N28" s="164" t="str">
        <f t="shared" si="6"/>
        <v>CUMPLE</v>
      </c>
      <c r="O28" s="165">
        <v>100</v>
      </c>
      <c r="P28" s="166" t="str">
        <f t="shared" si="7"/>
        <v>MENOR</v>
      </c>
    </row>
    <row r="29" spans="1:19" ht="97.5" customHeight="1" x14ac:dyDescent="0.35">
      <c r="A29" s="196" t="s">
        <v>1519</v>
      </c>
      <c r="B29" s="25" t="s">
        <v>348</v>
      </c>
      <c r="C29" s="200" t="s">
        <v>1520</v>
      </c>
      <c r="D29" s="158" t="s">
        <v>1483</v>
      </c>
      <c r="E29" s="158" t="s">
        <v>384</v>
      </c>
      <c r="F29" s="159">
        <f>VLOOKUP(E29,ADMINISTRATIVAS!$B$13:$L$76,11,FALSE)</f>
        <v>92</v>
      </c>
      <c r="G29" s="167" t="s">
        <v>85</v>
      </c>
      <c r="H29" s="167" t="s">
        <v>85</v>
      </c>
      <c r="I29" s="161">
        <v>40</v>
      </c>
      <c r="J29" s="161" t="str">
        <f t="shared" si="4"/>
        <v>MAYOR</v>
      </c>
      <c r="K29" s="163">
        <v>60</v>
      </c>
      <c r="L29" s="163" t="str">
        <f t="shared" si="5"/>
        <v>MAYOR</v>
      </c>
      <c r="M29" s="164">
        <v>80</v>
      </c>
      <c r="N29" s="164" t="str">
        <f t="shared" si="6"/>
        <v>MAYOR</v>
      </c>
      <c r="O29" s="165">
        <v>100</v>
      </c>
      <c r="P29" s="166" t="str">
        <f t="shared" si="7"/>
        <v>MENOR</v>
      </c>
    </row>
    <row r="30" spans="1:19" ht="60" customHeight="1" x14ac:dyDescent="0.35">
      <c r="A30" s="196" t="s">
        <v>1521</v>
      </c>
      <c r="B30" s="25" t="s">
        <v>348</v>
      </c>
      <c r="C30" s="200" t="s">
        <v>1522</v>
      </c>
      <c r="D30" s="158" t="s">
        <v>1483</v>
      </c>
      <c r="E30" s="158" t="s">
        <v>431</v>
      </c>
      <c r="F30" s="159">
        <f>VLOOKUP(E30,ADMINISTRATIVAS!$B$13:$L$76,11,FALSE)</f>
        <v>80</v>
      </c>
      <c r="G30" s="167" t="s">
        <v>85</v>
      </c>
      <c r="H30" s="167" t="s">
        <v>85</v>
      </c>
      <c r="I30" s="161">
        <v>40</v>
      </c>
      <c r="J30" s="161" t="str">
        <f t="shared" si="4"/>
        <v>MAYOR</v>
      </c>
      <c r="K30" s="163">
        <v>60</v>
      </c>
      <c r="L30" s="163" t="str">
        <f t="shared" si="5"/>
        <v>MAYOR</v>
      </c>
      <c r="M30" s="164">
        <v>80</v>
      </c>
      <c r="N30" s="164" t="str">
        <f t="shared" si="6"/>
        <v>CUMPLE</v>
      </c>
      <c r="O30" s="165">
        <v>100</v>
      </c>
      <c r="P30" s="166" t="str">
        <f t="shared" si="7"/>
        <v>MENOR</v>
      </c>
    </row>
    <row r="31" spans="1:19" ht="60" customHeight="1" x14ac:dyDescent="0.35">
      <c r="A31" s="196" t="s">
        <v>1523</v>
      </c>
      <c r="B31" s="25" t="s">
        <v>348</v>
      </c>
      <c r="C31" s="200" t="s">
        <v>1524</v>
      </c>
      <c r="D31" s="157" t="s">
        <v>1506</v>
      </c>
      <c r="E31" s="183" t="s">
        <v>1033</v>
      </c>
      <c r="F31" s="159">
        <f>VLOOKUP(E31,TECNICAS!$A$13:$K$117,11)</f>
        <v>80</v>
      </c>
      <c r="G31" s="167" t="s">
        <v>85</v>
      </c>
      <c r="H31" s="167" t="s">
        <v>85</v>
      </c>
      <c r="I31" s="161">
        <v>40</v>
      </c>
      <c r="J31" s="161" t="str">
        <f t="shared" si="4"/>
        <v>MAYOR</v>
      </c>
      <c r="K31" s="163">
        <v>60</v>
      </c>
      <c r="L31" s="163" t="str">
        <f t="shared" si="5"/>
        <v>MAYOR</v>
      </c>
      <c r="M31" s="164">
        <v>80</v>
      </c>
      <c r="N31" s="164" t="str">
        <f t="shared" si="6"/>
        <v>CUMPLE</v>
      </c>
      <c r="O31" s="165">
        <v>100</v>
      </c>
      <c r="P31" s="166" t="str">
        <f t="shared" si="7"/>
        <v>MENOR</v>
      </c>
    </row>
    <row r="32" spans="1:19" x14ac:dyDescent="0.35">
      <c r="A32" s="196" t="s">
        <v>1525</v>
      </c>
      <c r="B32" s="25" t="s">
        <v>348</v>
      </c>
      <c r="C32" s="200" t="s">
        <v>1526</v>
      </c>
      <c r="D32" s="157" t="s">
        <v>1506</v>
      </c>
      <c r="E32" s="183" t="s">
        <v>1046</v>
      </c>
      <c r="F32" s="159">
        <f>VLOOKUP(E32,TECNICAS!$A$13:$K$117,11)</f>
        <v>100</v>
      </c>
      <c r="G32" s="167" t="s">
        <v>85</v>
      </c>
      <c r="H32" s="167" t="s">
        <v>85</v>
      </c>
      <c r="I32" s="161">
        <v>40</v>
      </c>
      <c r="J32" s="161" t="str">
        <f t="shared" si="4"/>
        <v>MAYOR</v>
      </c>
      <c r="K32" s="163">
        <v>60</v>
      </c>
      <c r="L32" s="163" t="str">
        <f t="shared" si="5"/>
        <v>MAYOR</v>
      </c>
      <c r="M32" s="164">
        <v>80</v>
      </c>
      <c r="N32" s="164" t="str">
        <f t="shared" si="6"/>
        <v>MAYOR</v>
      </c>
      <c r="O32" s="165">
        <v>100</v>
      </c>
      <c r="P32" s="166" t="str">
        <f t="shared" si="7"/>
        <v>CUMPLE</v>
      </c>
    </row>
    <row r="33" spans="1:16" ht="60" customHeight="1" x14ac:dyDescent="0.35">
      <c r="A33" s="196" t="s">
        <v>1527</v>
      </c>
      <c r="B33" s="25" t="s">
        <v>348</v>
      </c>
      <c r="C33" s="200" t="s">
        <v>1528</v>
      </c>
      <c r="D33" s="157" t="s">
        <v>1506</v>
      </c>
      <c r="E33" s="183" t="s">
        <v>1100</v>
      </c>
      <c r="F33" s="159">
        <f>VLOOKUP(E33,TECNICAS!$A$13:$K$117,11)</f>
        <v>100</v>
      </c>
      <c r="G33" s="167" t="s">
        <v>85</v>
      </c>
      <c r="H33" s="167" t="s">
        <v>85</v>
      </c>
      <c r="I33" s="161">
        <v>40</v>
      </c>
      <c r="J33" s="161" t="str">
        <f t="shared" si="4"/>
        <v>MAYOR</v>
      </c>
      <c r="K33" s="163">
        <v>60</v>
      </c>
      <c r="L33" s="163" t="str">
        <f t="shared" si="5"/>
        <v>MAYOR</v>
      </c>
      <c r="M33" s="164">
        <v>80</v>
      </c>
      <c r="N33" s="164" t="str">
        <f t="shared" si="6"/>
        <v>MAYOR</v>
      </c>
      <c r="O33" s="165">
        <v>100</v>
      </c>
      <c r="P33" s="166" t="str">
        <f t="shared" si="7"/>
        <v>CUMPLE</v>
      </c>
    </row>
    <row r="34" spans="1:16" x14ac:dyDescent="0.35">
      <c r="A34" s="475" t="s">
        <v>1529</v>
      </c>
      <c r="B34" s="476"/>
      <c r="C34" s="476"/>
      <c r="D34" s="476"/>
      <c r="E34" s="477"/>
      <c r="F34" s="185">
        <f>SUM(F23:F33)</f>
        <v>1027</v>
      </c>
      <c r="G34" s="180">
        <f>SUM(G23:G33)</f>
        <v>0</v>
      </c>
      <c r="H34" s="184"/>
      <c r="I34" s="180">
        <f>SUM(I23:I33)</f>
        <v>460</v>
      </c>
      <c r="J34" s="180" t="str">
        <f>IFERROR(VLOOKUP("MENOR",J23:J33,1,FALSE),"CUMPLE")</f>
        <v>CUMPLE</v>
      </c>
      <c r="K34" s="180">
        <f>SUM(K23:K33)</f>
        <v>660</v>
      </c>
      <c r="L34" s="180" t="str">
        <f>IFERROR(VLOOKUP("MENOR",L23:L33,1,FALSE),"CUMPLE")</f>
        <v>CUMPLE</v>
      </c>
      <c r="M34" s="180">
        <f>SUM(M23:M33)</f>
        <v>880</v>
      </c>
      <c r="N34" s="180" t="str">
        <f>IFERROR(VLOOKUP("MENOR",N23:N33,1,FALSE),"CUMPLE")</f>
        <v>CUMPLE</v>
      </c>
      <c r="O34" s="180">
        <f>SUM(O23:O33)</f>
        <v>1100</v>
      </c>
      <c r="P34" s="180" t="str">
        <f>IFERROR(VLOOKUP("MENOR",P23:P33,1,FALSE),"CUMPLE")</f>
        <v>MENOR</v>
      </c>
    </row>
    <row r="35" spans="1:16" ht="105" customHeight="1" x14ac:dyDescent="0.35">
      <c r="A35" s="196" t="s">
        <v>1530</v>
      </c>
      <c r="B35" s="25" t="s">
        <v>348</v>
      </c>
      <c r="C35" s="200" t="s">
        <v>1531</v>
      </c>
      <c r="D35" s="158" t="s">
        <v>1483</v>
      </c>
      <c r="E35" s="158" t="s">
        <v>455</v>
      </c>
      <c r="F35" s="159">
        <f>VLOOKUP(E35,ADMINISTRATIVAS!$B$13:$L$76,11,FALSE)</f>
        <v>100</v>
      </c>
      <c r="G35" s="167" t="s">
        <v>85</v>
      </c>
      <c r="H35" s="167" t="s">
        <v>85</v>
      </c>
      <c r="I35" s="161" t="s">
        <v>85</v>
      </c>
      <c r="J35" s="161" t="s">
        <v>85</v>
      </c>
      <c r="K35" s="163">
        <v>60</v>
      </c>
      <c r="L35" s="163" t="str">
        <f t="shared" ref="L35:L54" si="8">IF($F35=K35,"CUMPLE",IF($F35&lt;K35,"MENOR","MAYOR"))</f>
        <v>MAYOR</v>
      </c>
      <c r="M35" s="186">
        <v>80</v>
      </c>
      <c r="N35" s="164" t="str">
        <f t="shared" ref="N35:N54" si="9">IF($F35=M35,"CUMPLE",IF($F35&lt;M35,"MENOR","MAYOR"))</f>
        <v>MAYOR</v>
      </c>
      <c r="O35" s="165">
        <v>100</v>
      </c>
      <c r="P35" s="166" t="str">
        <f t="shared" ref="P35:P54" si="10">IF($F35=O35,"CUMPLE",IF($F35&lt;O35,"MENOR","MAYOR"))</f>
        <v>CUMPLE</v>
      </c>
    </row>
    <row r="36" spans="1:16" ht="105" customHeight="1" x14ac:dyDescent="0.35">
      <c r="A36" s="196" t="s">
        <v>1532</v>
      </c>
      <c r="B36" s="25" t="s">
        <v>348</v>
      </c>
      <c r="C36" s="200" t="s">
        <v>1533</v>
      </c>
      <c r="D36" s="158" t="s">
        <v>1483</v>
      </c>
      <c r="E36" s="158" t="s">
        <v>474</v>
      </c>
      <c r="F36" s="159">
        <f>VLOOKUP(E36,ADMINISTRATIVAS!$B$13:$L$76,11,FALSE)</f>
        <v>100</v>
      </c>
      <c r="G36" s="167" t="s">
        <v>85</v>
      </c>
      <c r="H36" s="167" t="s">
        <v>85</v>
      </c>
      <c r="I36" s="161" t="s">
        <v>85</v>
      </c>
      <c r="J36" s="161" t="s">
        <v>85</v>
      </c>
      <c r="K36" s="163">
        <v>60</v>
      </c>
      <c r="L36" s="163" t="str">
        <f t="shared" si="8"/>
        <v>MAYOR</v>
      </c>
      <c r="M36" s="186">
        <v>80</v>
      </c>
      <c r="N36" s="164" t="str">
        <f t="shared" si="9"/>
        <v>MAYOR</v>
      </c>
      <c r="O36" s="165">
        <v>100</v>
      </c>
      <c r="P36" s="166" t="str">
        <f t="shared" si="10"/>
        <v>CUMPLE</v>
      </c>
    </row>
    <row r="37" spans="1:16" ht="120" customHeight="1" x14ac:dyDescent="0.35">
      <c r="A37" s="196" t="s">
        <v>1534</v>
      </c>
      <c r="B37" s="25" t="s">
        <v>348</v>
      </c>
      <c r="C37" s="200" t="s">
        <v>1535</v>
      </c>
      <c r="D37" s="158" t="s">
        <v>1483</v>
      </c>
      <c r="E37" s="158" t="s">
        <v>502</v>
      </c>
      <c r="F37" s="159">
        <f>VLOOKUP(E37,ADMINISTRATIVAS!$B$13:$L$76,11,FALSE)</f>
        <v>100</v>
      </c>
      <c r="G37" s="167" t="s">
        <v>85</v>
      </c>
      <c r="H37" s="167" t="s">
        <v>85</v>
      </c>
      <c r="I37" s="161" t="s">
        <v>85</v>
      </c>
      <c r="J37" s="161" t="s">
        <v>85</v>
      </c>
      <c r="K37" s="163">
        <v>60</v>
      </c>
      <c r="L37" s="163" t="str">
        <f t="shared" si="8"/>
        <v>MAYOR</v>
      </c>
      <c r="M37" s="186">
        <v>80</v>
      </c>
      <c r="N37" s="164" t="str">
        <f t="shared" si="9"/>
        <v>MAYOR</v>
      </c>
      <c r="O37" s="165">
        <v>100</v>
      </c>
      <c r="P37" s="166" t="str">
        <f t="shared" si="10"/>
        <v>CUMPLE</v>
      </c>
    </row>
    <row r="38" spans="1:16" ht="75" customHeight="1" x14ac:dyDescent="0.35">
      <c r="A38" s="196" t="s">
        <v>1536</v>
      </c>
      <c r="B38" s="25" t="s">
        <v>348</v>
      </c>
      <c r="C38" s="200" t="s">
        <v>1537</v>
      </c>
      <c r="D38" s="157" t="s">
        <v>1506</v>
      </c>
      <c r="E38" s="183" t="s">
        <v>717</v>
      </c>
      <c r="F38" s="159">
        <f>VLOOKUP(E38,TECNICAS!$A$13:$K$117,11)</f>
        <v>100</v>
      </c>
      <c r="G38" s="167" t="s">
        <v>85</v>
      </c>
      <c r="H38" s="167" t="s">
        <v>85</v>
      </c>
      <c r="I38" s="161" t="s">
        <v>85</v>
      </c>
      <c r="J38" s="161" t="s">
        <v>85</v>
      </c>
      <c r="K38" s="163">
        <v>60</v>
      </c>
      <c r="L38" s="163" t="str">
        <f t="shared" si="8"/>
        <v>MAYOR</v>
      </c>
      <c r="M38" s="186">
        <v>80</v>
      </c>
      <c r="N38" s="164" t="str">
        <f t="shared" si="9"/>
        <v>MAYOR</v>
      </c>
      <c r="O38" s="165">
        <v>100</v>
      </c>
      <c r="P38" s="166" t="str">
        <f t="shared" si="10"/>
        <v>CUMPLE</v>
      </c>
    </row>
    <row r="39" spans="1:16" ht="90" customHeight="1" x14ac:dyDescent="0.35">
      <c r="A39" s="196" t="s">
        <v>1538</v>
      </c>
      <c r="B39" s="25" t="s">
        <v>348</v>
      </c>
      <c r="C39" s="200" t="s">
        <v>1539</v>
      </c>
      <c r="D39" s="157" t="s">
        <v>1506</v>
      </c>
      <c r="E39" s="183" t="s">
        <v>784</v>
      </c>
      <c r="F39" s="159">
        <f>VLOOKUP(E39,TECNICAS!$A$13:$K$117,11)</f>
        <v>100</v>
      </c>
      <c r="G39" s="167" t="s">
        <v>85</v>
      </c>
      <c r="H39" s="167" t="s">
        <v>85</v>
      </c>
      <c r="I39" s="161" t="s">
        <v>85</v>
      </c>
      <c r="J39" s="161" t="s">
        <v>85</v>
      </c>
      <c r="K39" s="163">
        <v>60</v>
      </c>
      <c r="L39" s="163" t="str">
        <f t="shared" si="8"/>
        <v>MAYOR</v>
      </c>
      <c r="M39" s="186">
        <v>80</v>
      </c>
      <c r="N39" s="164" t="str">
        <f t="shared" si="9"/>
        <v>MAYOR</v>
      </c>
      <c r="O39" s="165">
        <v>100</v>
      </c>
      <c r="P39" s="166" t="str">
        <f t="shared" si="10"/>
        <v>CUMPLE</v>
      </c>
    </row>
    <row r="40" spans="1:16" ht="75" customHeight="1" x14ac:dyDescent="0.35">
      <c r="A40" s="196" t="s">
        <v>1540</v>
      </c>
      <c r="B40" s="25" t="s">
        <v>348</v>
      </c>
      <c r="C40" s="200" t="s">
        <v>1541</v>
      </c>
      <c r="D40" s="157" t="s">
        <v>1506</v>
      </c>
      <c r="E40" s="183" t="s">
        <v>796</v>
      </c>
      <c r="F40" s="159">
        <f>VLOOKUP(E40,TECNICAS!$A$13:$K$117,11)</f>
        <v>100</v>
      </c>
      <c r="G40" s="167" t="s">
        <v>85</v>
      </c>
      <c r="H40" s="167" t="s">
        <v>85</v>
      </c>
      <c r="I40" s="161" t="s">
        <v>85</v>
      </c>
      <c r="J40" s="161" t="s">
        <v>85</v>
      </c>
      <c r="K40" s="163">
        <v>60</v>
      </c>
      <c r="L40" s="163" t="str">
        <f t="shared" si="8"/>
        <v>MAYOR</v>
      </c>
      <c r="M40" s="186">
        <v>80</v>
      </c>
      <c r="N40" s="164" t="str">
        <f t="shared" si="9"/>
        <v>MAYOR</v>
      </c>
      <c r="O40" s="165">
        <v>100</v>
      </c>
      <c r="P40" s="166" t="str">
        <f t="shared" si="10"/>
        <v>CUMPLE</v>
      </c>
    </row>
    <row r="41" spans="1:16" ht="75" customHeight="1" x14ac:dyDescent="0.35">
      <c r="A41" s="196" t="s">
        <v>1542</v>
      </c>
      <c r="B41" s="25" t="s">
        <v>348</v>
      </c>
      <c r="C41" s="200" t="s">
        <v>1543</v>
      </c>
      <c r="D41" s="157" t="s">
        <v>1506</v>
      </c>
      <c r="E41" s="183" t="s">
        <v>923</v>
      </c>
      <c r="F41" s="159">
        <f>VLOOKUP(E41,TECNICAS!$A$13:$K$117,11)</f>
        <v>100</v>
      </c>
      <c r="G41" s="167" t="s">
        <v>85</v>
      </c>
      <c r="H41" s="167" t="s">
        <v>85</v>
      </c>
      <c r="I41" s="161" t="s">
        <v>85</v>
      </c>
      <c r="J41" s="161" t="s">
        <v>85</v>
      </c>
      <c r="K41" s="163">
        <v>60</v>
      </c>
      <c r="L41" s="163" t="str">
        <f t="shared" si="8"/>
        <v>MAYOR</v>
      </c>
      <c r="M41" s="186">
        <v>80</v>
      </c>
      <c r="N41" s="164" t="str">
        <f t="shared" si="9"/>
        <v>MAYOR</v>
      </c>
      <c r="O41" s="165">
        <v>100</v>
      </c>
      <c r="P41" s="166" t="str">
        <f t="shared" si="10"/>
        <v>CUMPLE</v>
      </c>
    </row>
    <row r="42" spans="1:16" ht="75" customHeight="1" x14ac:dyDescent="0.35">
      <c r="A42" s="196" t="s">
        <v>1544</v>
      </c>
      <c r="B42" s="25" t="s">
        <v>348</v>
      </c>
      <c r="C42" s="200" t="s">
        <v>1545</v>
      </c>
      <c r="D42" s="157" t="s">
        <v>1506</v>
      </c>
      <c r="E42" s="183" t="s">
        <v>1000</v>
      </c>
      <c r="F42" s="159">
        <f>VLOOKUP(E42,TECNICAS!$A$13:$K$117,11)</f>
        <v>75</v>
      </c>
      <c r="G42" s="167" t="s">
        <v>85</v>
      </c>
      <c r="H42" s="167" t="s">
        <v>85</v>
      </c>
      <c r="I42" s="161" t="s">
        <v>85</v>
      </c>
      <c r="J42" s="161" t="s">
        <v>85</v>
      </c>
      <c r="K42" s="163">
        <v>60</v>
      </c>
      <c r="L42" s="163" t="str">
        <f t="shared" si="8"/>
        <v>MAYOR</v>
      </c>
      <c r="M42" s="186">
        <v>80</v>
      </c>
      <c r="N42" s="164" t="str">
        <f t="shared" si="9"/>
        <v>MENOR</v>
      </c>
      <c r="O42" s="165">
        <v>100</v>
      </c>
      <c r="P42" s="166" t="str">
        <f t="shared" si="10"/>
        <v>MENOR</v>
      </c>
    </row>
    <row r="43" spans="1:16" ht="105" customHeight="1" x14ac:dyDescent="0.35">
      <c r="A43" s="196" t="s">
        <v>1546</v>
      </c>
      <c r="B43" s="25" t="s">
        <v>348</v>
      </c>
      <c r="C43" s="200" t="s">
        <v>1547</v>
      </c>
      <c r="D43" s="157" t="s">
        <v>1506</v>
      </c>
      <c r="E43" s="183" t="s">
        <v>1089</v>
      </c>
      <c r="F43" s="159">
        <f>VLOOKUP(E43,TECNICAS!$A$13:$K$117,11)</f>
        <v>80</v>
      </c>
      <c r="G43" s="167" t="s">
        <v>85</v>
      </c>
      <c r="H43" s="167" t="s">
        <v>85</v>
      </c>
      <c r="I43" s="161" t="s">
        <v>85</v>
      </c>
      <c r="J43" s="161" t="s">
        <v>85</v>
      </c>
      <c r="K43" s="163">
        <v>60</v>
      </c>
      <c r="L43" s="163" t="str">
        <f t="shared" si="8"/>
        <v>MAYOR</v>
      </c>
      <c r="M43" s="186">
        <v>80</v>
      </c>
      <c r="N43" s="164" t="str">
        <f t="shared" si="9"/>
        <v>CUMPLE</v>
      </c>
      <c r="O43" s="165">
        <v>100</v>
      </c>
      <c r="P43" s="166" t="str">
        <f t="shared" si="10"/>
        <v>MENOR</v>
      </c>
    </row>
    <row r="44" spans="1:16" ht="75" customHeight="1" x14ac:dyDescent="0.35">
      <c r="A44" s="196" t="s">
        <v>1548</v>
      </c>
      <c r="B44" s="25" t="s">
        <v>348</v>
      </c>
      <c r="C44" s="200" t="s">
        <v>1549</v>
      </c>
      <c r="D44" s="157" t="s">
        <v>1506</v>
      </c>
      <c r="E44" s="183" t="s">
        <v>1127</v>
      </c>
      <c r="F44" s="159">
        <f>VLOOKUP(E44,TECNICAS!$A$13:$K$117,11)</f>
        <v>100</v>
      </c>
      <c r="G44" s="167" t="s">
        <v>85</v>
      </c>
      <c r="H44" s="167" t="s">
        <v>85</v>
      </c>
      <c r="I44" s="161" t="s">
        <v>85</v>
      </c>
      <c r="J44" s="161" t="s">
        <v>85</v>
      </c>
      <c r="K44" s="163">
        <v>60</v>
      </c>
      <c r="L44" s="163" t="str">
        <f t="shared" si="8"/>
        <v>MAYOR</v>
      </c>
      <c r="M44" s="186">
        <v>80</v>
      </c>
      <c r="N44" s="164" t="str">
        <f t="shared" si="9"/>
        <v>MAYOR</v>
      </c>
      <c r="O44" s="165">
        <v>100</v>
      </c>
      <c r="P44" s="166" t="str">
        <f t="shared" si="10"/>
        <v>CUMPLE</v>
      </c>
    </row>
    <row r="45" spans="1:16" ht="90" customHeight="1" x14ac:dyDescent="0.35">
      <c r="A45" s="196" t="s">
        <v>1550</v>
      </c>
      <c r="B45" s="25" t="s">
        <v>348</v>
      </c>
      <c r="C45" s="200" t="s">
        <v>1551</v>
      </c>
      <c r="D45" s="157" t="s">
        <v>1506</v>
      </c>
      <c r="E45" s="183" t="s">
        <v>1153</v>
      </c>
      <c r="F45" s="159">
        <f>VLOOKUP(E45,TECNICAS!$A$13:$K$117,11)</f>
        <v>80</v>
      </c>
      <c r="G45" s="167" t="s">
        <v>85</v>
      </c>
      <c r="H45" s="167" t="s">
        <v>85</v>
      </c>
      <c r="I45" s="161" t="s">
        <v>85</v>
      </c>
      <c r="J45" s="161" t="s">
        <v>85</v>
      </c>
      <c r="K45" s="163">
        <v>60</v>
      </c>
      <c r="L45" s="163" t="str">
        <f t="shared" si="8"/>
        <v>MAYOR</v>
      </c>
      <c r="M45" s="186">
        <v>80</v>
      </c>
      <c r="N45" s="164" t="str">
        <f t="shared" si="9"/>
        <v>CUMPLE</v>
      </c>
      <c r="O45" s="165">
        <v>100</v>
      </c>
      <c r="P45" s="166" t="str">
        <f t="shared" si="10"/>
        <v>MENOR</v>
      </c>
    </row>
    <row r="46" spans="1:16" ht="142" customHeight="1" x14ac:dyDescent="0.35">
      <c r="A46" s="196" t="s">
        <v>1552</v>
      </c>
      <c r="B46" s="25" t="s">
        <v>348</v>
      </c>
      <c r="C46" s="200" t="s">
        <v>1553</v>
      </c>
      <c r="D46" s="157" t="s">
        <v>1506</v>
      </c>
      <c r="E46" s="183" t="s">
        <v>1191</v>
      </c>
      <c r="F46" s="159">
        <f>VLOOKUP(E46,TECNICAS!$A$13:$K$117,11)</f>
        <v>80</v>
      </c>
      <c r="G46" s="167" t="s">
        <v>85</v>
      </c>
      <c r="H46" s="167" t="s">
        <v>85</v>
      </c>
      <c r="I46" s="161" t="s">
        <v>85</v>
      </c>
      <c r="J46" s="161" t="s">
        <v>85</v>
      </c>
      <c r="K46" s="163">
        <v>60</v>
      </c>
      <c r="L46" s="163" t="str">
        <f t="shared" si="8"/>
        <v>MAYOR</v>
      </c>
      <c r="M46" s="186">
        <v>80</v>
      </c>
      <c r="N46" s="164" t="str">
        <f t="shared" si="9"/>
        <v>CUMPLE</v>
      </c>
      <c r="O46" s="165">
        <v>100</v>
      </c>
      <c r="P46" s="166" t="str">
        <f t="shared" si="10"/>
        <v>MENOR</v>
      </c>
    </row>
    <row r="47" spans="1:16" ht="140" customHeight="1" x14ac:dyDescent="0.35">
      <c r="A47" s="196" t="s">
        <v>1554</v>
      </c>
      <c r="B47" s="25" t="s">
        <v>348</v>
      </c>
      <c r="C47" s="200" t="s">
        <v>1555</v>
      </c>
      <c r="D47" s="157" t="s">
        <v>1506</v>
      </c>
      <c r="E47" s="183" t="s">
        <v>1220</v>
      </c>
      <c r="F47" s="159">
        <f>VLOOKUP(E47,TECNICAS!$A$13:$K$117,11)</f>
        <v>78</v>
      </c>
      <c r="G47" s="167" t="s">
        <v>85</v>
      </c>
      <c r="H47" s="167" t="s">
        <v>85</v>
      </c>
      <c r="I47" s="161" t="s">
        <v>85</v>
      </c>
      <c r="J47" s="161" t="s">
        <v>85</v>
      </c>
      <c r="K47" s="163">
        <v>60</v>
      </c>
      <c r="L47" s="163" t="str">
        <f t="shared" si="8"/>
        <v>MAYOR</v>
      </c>
      <c r="M47" s="186">
        <v>80</v>
      </c>
      <c r="N47" s="164" t="str">
        <f t="shared" si="9"/>
        <v>MENOR</v>
      </c>
      <c r="O47" s="165">
        <v>100</v>
      </c>
      <c r="P47" s="166" t="str">
        <f t="shared" si="10"/>
        <v>MENOR</v>
      </c>
    </row>
    <row r="48" spans="1:16" ht="135" customHeight="1" x14ac:dyDescent="0.35">
      <c r="A48" s="196" t="s">
        <v>1556</v>
      </c>
      <c r="B48" s="25" t="s">
        <v>348</v>
      </c>
      <c r="C48" s="200" t="s">
        <v>1557</v>
      </c>
      <c r="D48" s="157" t="s">
        <v>1506</v>
      </c>
      <c r="E48" s="183" t="s">
        <v>1295</v>
      </c>
      <c r="F48" s="159">
        <f>VLOOKUP(E48,TECNICAS!$A$13:$K$117,11)</f>
        <v>60</v>
      </c>
      <c r="G48" s="167" t="s">
        <v>85</v>
      </c>
      <c r="H48" s="167" t="s">
        <v>85</v>
      </c>
      <c r="I48" s="161" t="s">
        <v>85</v>
      </c>
      <c r="J48" s="161" t="s">
        <v>85</v>
      </c>
      <c r="K48" s="163">
        <v>60</v>
      </c>
      <c r="L48" s="163" t="str">
        <f t="shared" si="8"/>
        <v>CUMPLE</v>
      </c>
      <c r="M48" s="186">
        <v>80</v>
      </c>
      <c r="N48" s="164" t="str">
        <f t="shared" si="9"/>
        <v>MENOR</v>
      </c>
      <c r="O48" s="165">
        <v>100</v>
      </c>
      <c r="P48" s="166" t="str">
        <f t="shared" si="10"/>
        <v>MENOR</v>
      </c>
    </row>
    <row r="49" spans="1:16" ht="119.5" customHeight="1" x14ac:dyDescent="0.35">
      <c r="A49" s="196" t="s">
        <v>1558</v>
      </c>
      <c r="B49" s="25" t="s">
        <v>348</v>
      </c>
      <c r="C49" s="200" t="s">
        <v>1559</v>
      </c>
      <c r="D49" s="157" t="s">
        <v>1506</v>
      </c>
      <c r="E49" s="183" t="s">
        <v>1320</v>
      </c>
      <c r="F49" s="159">
        <f>VLOOKUP(E49,TECNICAS!$A$13:$K$117,11)</f>
        <v>100</v>
      </c>
      <c r="G49" s="167" t="s">
        <v>85</v>
      </c>
      <c r="H49" s="167" t="s">
        <v>85</v>
      </c>
      <c r="I49" s="161" t="s">
        <v>85</v>
      </c>
      <c r="J49" s="161" t="s">
        <v>85</v>
      </c>
      <c r="K49" s="163">
        <v>60</v>
      </c>
      <c r="L49" s="163" t="str">
        <f t="shared" si="8"/>
        <v>MAYOR</v>
      </c>
      <c r="M49" s="186">
        <v>80</v>
      </c>
      <c r="N49" s="164" t="str">
        <f t="shared" si="9"/>
        <v>MAYOR</v>
      </c>
      <c r="O49" s="165">
        <v>100</v>
      </c>
      <c r="P49" s="166" t="str">
        <f t="shared" si="10"/>
        <v>CUMPLE</v>
      </c>
    </row>
    <row r="50" spans="1:16" ht="108.5" customHeight="1" x14ac:dyDescent="0.35">
      <c r="A50" s="196" t="s">
        <v>1560</v>
      </c>
      <c r="B50" s="25" t="s">
        <v>348</v>
      </c>
      <c r="C50" s="200" t="s">
        <v>1561</v>
      </c>
      <c r="D50" s="157" t="s">
        <v>1506</v>
      </c>
      <c r="E50" s="183" t="s">
        <v>1329</v>
      </c>
      <c r="F50" s="159">
        <f>VLOOKUP(E50,TECNICAS!$A$13:$K$117,11)</f>
        <v>100</v>
      </c>
      <c r="G50" s="167" t="s">
        <v>85</v>
      </c>
      <c r="H50" s="167" t="s">
        <v>85</v>
      </c>
      <c r="I50" s="161" t="s">
        <v>85</v>
      </c>
      <c r="J50" s="161" t="s">
        <v>85</v>
      </c>
      <c r="K50" s="163">
        <v>60</v>
      </c>
      <c r="L50" s="163" t="str">
        <f t="shared" si="8"/>
        <v>MAYOR</v>
      </c>
      <c r="M50" s="186">
        <v>80</v>
      </c>
      <c r="N50" s="164" t="str">
        <f t="shared" si="9"/>
        <v>MAYOR</v>
      </c>
      <c r="O50" s="165">
        <v>100</v>
      </c>
      <c r="P50" s="166" t="str">
        <f t="shared" si="10"/>
        <v>CUMPLE</v>
      </c>
    </row>
    <row r="51" spans="1:16" ht="114" customHeight="1" x14ac:dyDescent="0.35">
      <c r="A51" s="196" t="s">
        <v>1562</v>
      </c>
      <c r="B51" s="25" t="s">
        <v>348</v>
      </c>
      <c r="C51" s="200" t="s">
        <v>1563</v>
      </c>
      <c r="D51" s="157" t="s">
        <v>1506</v>
      </c>
      <c r="E51" s="183" t="s">
        <v>1365</v>
      </c>
      <c r="F51" s="159">
        <f>VLOOKUP(E51,TECNICAS!$A$13:$K$117,11)</f>
        <v>80</v>
      </c>
      <c r="G51" s="167" t="s">
        <v>85</v>
      </c>
      <c r="H51" s="167" t="s">
        <v>85</v>
      </c>
      <c r="I51" s="161" t="s">
        <v>85</v>
      </c>
      <c r="J51" s="161" t="s">
        <v>85</v>
      </c>
      <c r="K51" s="163">
        <v>60</v>
      </c>
      <c r="L51" s="163" t="str">
        <f t="shared" si="8"/>
        <v>MAYOR</v>
      </c>
      <c r="M51" s="186">
        <v>80</v>
      </c>
      <c r="N51" s="164" t="str">
        <f t="shared" si="9"/>
        <v>CUMPLE</v>
      </c>
      <c r="O51" s="165">
        <v>100</v>
      </c>
      <c r="P51" s="166" t="str">
        <f t="shared" si="10"/>
        <v>MENOR</v>
      </c>
    </row>
    <row r="52" spans="1:16" ht="120" customHeight="1" x14ac:dyDescent="0.35">
      <c r="A52" s="196" t="s">
        <v>1564</v>
      </c>
      <c r="B52" s="25" t="s">
        <v>348</v>
      </c>
      <c r="C52" s="200" t="s">
        <v>1565</v>
      </c>
      <c r="D52" s="157" t="s">
        <v>1483</v>
      </c>
      <c r="E52" s="158" t="s">
        <v>611</v>
      </c>
      <c r="F52" s="159">
        <f>VLOOKUP(E52,ADMINISTRATIVAS!$B$13:$L$76,11,FALSE)</f>
        <v>60</v>
      </c>
      <c r="G52" s="167" t="s">
        <v>85</v>
      </c>
      <c r="H52" s="167" t="s">
        <v>85</v>
      </c>
      <c r="I52" s="161" t="s">
        <v>85</v>
      </c>
      <c r="J52" s="161" t="s">
        <v>85</v>
      </c>
      <c r="K52" s="163">
        <v>60</v>
      </c>
      <c r="L52" s="163" t="str">
        <f t="shared" si="8"/>
        <v>CUMPLE</v>
      </c>
      <c r="M52" s="186">
        <v>80</v>
      </c>
      <c r="N52" s="164" t="str">
        <f t="shared" si="9"/>
        <v>MENOR</v>
      </c>
      <c r="O52" s="165">
        <v>100</v>
      </c>
      <c r="P52" s="166" t="str">
        <f t="shared" si="10"/>
        <v>MENOR</v>
      </c>
    </row>
    <row r="53" spans="1:16" ht="76.5" customHeight="1" x14ac:dyDescent="0.35">
      <c r="A53" s="196" t="s">
        <v>1566</v>
      </c>
      <c r="B53" s="56" t="s">
        <v>700</v>
      </c>
      <c r="C53" s="200" t="s">
        <v>1567</v>
      </c>
      <c r="D53" s="157" t="s">
        <v>1483</v>
      </c>
      <c r="E53" s="158" t="s">
        <v>701</v>
      </c>
      <c r="F53" s="159">
        <f>VLOOKUP(E53,ADMINISTRATIVAS!$B$13:$L$76,11,FALSE)</f>
        <v>100</v>
      </c>
      <c r="G53" s="167" t="s">
        <v>85</v>
      </c>
      <c r="H53" s="167" t="s">
        <v>85</v>
      </c>
      <c r="I53" s="161" t="s">
        <v>85</v>
      </c>
      <c r="J53" s="161" t="s">
        <v>85</v>
      </c>
      <c r="K53" s="163">
        <v>60</v>
      </c>
      <c r="L53" s="163" t="str">
        <f t="shared" si="8"/>
        <v>MAYOR</v>
      </c>
      <c r="M53" s="186">
        <v>80</v>
      </c>
      <c r="N53" s="164" t="str">
        <f t="shared" si="9"/>
        <v>MAYOR</v>
      </c>
      <c r="O53" s="165">
        <v>100</v>
      </c>
      <c r="P53" s="166" t="str">
        <f t="shared" si="10"/>
        <v>CUMPLE</v>
      </c>
    </row>
    <row r="54" spans="1:16" ht="81.5" customHeight="1" x14ac:dyDescent="0.35">
      <c r="A54" s="196" t="s">
        <v>1568</v>
      </c>
      <c r="B54" s="56" t="s">
        <v>700</v>
      </c>
      <c r="C54" s="200" t="s">
        <v>1569</v>
      </c>
      <c r="D54" s="157" t="s">
        <v>1483</v>
      </c>
      <c r="E54" s="158" t="s">
        <v>707</v>
      </c>
      <c r="F54" s="159">
        <f>VLOOKUP(E54,ADMINISTRATIVAS!$B$13:$L$76,11,FALSE)</f>
        <v>100</v>
      </c>
      <c r="G54" s="167" t="s">
        <v>85</v>
      </c>
      <c r="H54" s="167" t="s">
        <v>85</v>
      </c>
      <c r="I54" s="161" t="s">
        <v>85</v>
      </c>
      <c r="J54" s="161" t="s">
        <v>85</v>
      </c>
      <c r="K54" s="163">
        <v>60</v>
      </c>
      <c r="L54" s="163" t="str">
        <f t="shared" si="8"/>
        <v>MAYOR</v>
      </c>
      <c r="M54" s="186">
        <v>80</v>
      </c>
      <c r="N54" s="164" t="str">
        <f t="shared" si="9"/>
        <v>MAYOR</v>
      </c>
      <c r="O54" s="165">
        <v>100</v>
      </c>
      <c r="P54" s="166" t="str">
        <f t="shared" si="10"/>
        <v>CUMPLE</v>
      </c>
    </row>
    <row r="55" spans="1:16" ht="92" customHeight="1" x14ac:dyDescent="0.35">
      <c r="A55" s="196" t="s">
        <v>1570</v>
      </c>
      <c r="B55" s="25" t="s">
        <v>348</v>
      </c>
      <c r="C55" s="200" t="s">
        <v>1571</v>
      </c>
      <c r="D55" s="158" t="s">
        <v>1493</v>
      </c>
      <c r="E55" s="158" t="s">
        <v>1405</v>
      </c>
      <c r="F55" s="159">
        <f>VLOOKUP(E55,PHVA!$B$16:$K$37,10,FALSE)</f>
        <v>100</v>
      </c>
      <c r="G55" s="167" t="s">
        <v>85</v>
      </c>
      <c r="H55" s="167" t="s">
        <v>85</v>
      </c>
      <c r="I55" s="161" t="s">
        <v>85</v>
      </c>
      <c r="J55" s="161" t="s">
        <v>85</v>
      </c>
      <c r="K55" s="163">
        <v>60</v>
      </c>
      <c r="L55" s="163" t="str">
        <f>IF($F55=K55,"CUMPLE",IF($F55&lt;K55,"MENOR","MAYOR"))</f>
        <v>MAYOR</v>
      </c>
      <c r="M55" s="186">
        <v>80</v>
      </c>
      <c r="N55" s="164" t="str">
        <f>IF($F55=M55,"CUMPLE",IF($F55&lt;M55,"MENOR","MAYOR"))</f>
        <v>MAYOR</v>
      </c>
      <c r="O55" s="165">
        <v>100</v>
      </c>
      <c r="P55" s="166" t="str">
        <f>IF($F55=O55,"CUMPLE",IF($F55&lt;O55,"MENOR","MAYOR"))</f>
        <v>CUMPLE</v>
      </c>
    </row>
    <row r="56" spans="1:16" x14ac:dyDescent="0.35">
      <c r="A56" s="475" t="s">
        <v>1572</v>
      </c>
      <c r="B56" s="476"/>
      <c r="C56" s="476"/>
      <c r="D56" s="476"/>
      <c r="E56" s="477"/>
      <c r="F56" s="178">
        <f>SUM(F45:F55)</f>
        <v>938</v>
      </c>
      <c r="G56" s="180">
        <f>SUM(G45:G55)</f>
        <v>0</v>
      </c>
      <c r="H56" s="180"/>
      <c r="I56" s="180">
        <f>SUM(I45:I55)</f>
        <v>0</v>
      </c>
      <c r="J56" s="180"/>
      <c r="K56" s="180">
        <f>SUM(K45:K55)</f>
        <v>660</v>
      </c>
      <c r="L56" s="180" t="str">
        <f>IFERROR(VLOOKUP("MENOR",L35:L55,1,FALSE),"CUMPLE")</f>
        <v>CUMPLE</v>
      </c>
      <c r="M56" s="180">
        <f>SUM(M45:M55)</f>
        <v>880</v>
      </c>
      <c r="N56" s="180" t="str">
        <f>IFERROR(VLOOKUP("MENOR",N35:N55,1,FALSE),"CUMPLE")</f>
        <v>MENOR</v>
      </c>
      <c r="O56" s="180">
        <f>SUM(O45:O55)</f>
        <v>1100</v>
      </c>
      <c r="P56" s="180" t="str">
        <f>IFERROR(VLOOKUP("MENOR",P35:P55,1,FALSE),"CUMPLE")</f>
        <v>MENOR</v>
      </c>
    </row>
    <row r="57" spans="1:16" ht="15" customHeight="1" x14ac:dyDescent="0.35">
      <c r="A57" s="481" t="s">
        <v>1573</v>
      </c>
      <c r="B57" s="331" t="s">
        <v>348</v>
      </c>
      <c r="C57" s="489" t="s">
        <v>1574</v>
      </c>
      <c r="D57" s="158" t="s">
        <v>1493</v>
      </c>
      <c r="E57" s="144" t="s">
        <v>1431</v>
      </c>
      <c r="F57" s="159">
        <f>VLOOKUP(E57,PHVA!$B$16:$K$37,10,FALSE)</f>
        <v>60</v>
      </c>
      <c r="G57" s="167" t="s">
        <v>85</v>
      </c>
      <c r="H57" s="167" t="s">
        <v>85</v>
      </c>
      <c r="I57" s="161" t="s">
        <v>85</v>
      </c>
      <c r="J57" s="161" t="s">
        <v>85</v>
      </c>
      <c r="K57" s="163" t="s">
        <v>85</v>
      </c>
      <c r="L57" s="163" t="s">
        <v>85</v>
      </c>
      <c r="M57" s="186">
        <v>60</v>
      </c>
      <c r="N57" s="164" t="str">
        <f t="shared" ref="N57:N73" si="11">IF($F57=M57,"CUMPLE",IF($F57&lt;M57,"MENOR","MAYOR"))</f>
        <v>CUMPLE</v>
      </c>
      <c r="O57" s="165">
        <v>80</v>
      </c>
      <c r="P57" s="166" t="str">
        <f t="shared" ref="P57:P73" si="12">IF($F57=O57,"CUMPLE",IF($F57&lt;O57,"MENOR","MAYOR"))</f>
        <v>MENOR</v>
      </c>
    </row>
    <row r="58" spans="1:16" x14ac:dyDescent="0.35">
      <c r="A58" s="481"/>
      <c r="B58" s="331"/>
      <c r="C58" s="489"/>
      <c r="D58" s="158" t="s">
        <v>1493</v>
      </c>
      <c r="E58" s="144" t="s">
        <v>1438</v>
      </c>
      <c r="F58" s="159">
        <f>VLOOKUP(E58,PHVA!$B$16:$K$37,10,FALSE)</f>
        <v>60</v>
      </c>
      <c r="G58" s="167" t="s">
        <v>85</v>
      </c>
      <c r="H58" s="167" t="s">
        <v>85</v>
      </c>
      <c r="I58" s="161" t="s">
        <v>85</v>
      </c>
      <c r="J58" s="161" t="s">
        <v>85</v>
      </c>
      <c r="K58" s="163" t="s">
        <v>85</v>
      </c>
      <c r="L58" s="163" t="s">
        <v>85</v>
      </c>
      <c r="M58" s="186">
        <v>40</v>
      </c>
      <c r="N58" s="164" t="str">
        <f t="shared" si="11"/>
        <v>MAYOR</v>
      </c>
      <c r="O58" s="165">
        <v>60</v>
      </c>
      <c r="P58" s="166" t="str">
        <f t="shared" si="12"/>
        <v>CUMPLE</v>
      </c>
    </row>
    <row r="59" spans="1:16" x14ac:dyDescent="0.35">
      <c r="A59" s="481"/>
      <c r="B59" s="331"/>
      <c r="C59" s="489"/>
      <c r="D59" s="158" t="s">
        <v>1493</v>
      </c>
      <c r="E59" s="144" t="s">
        <v>1443</v>
      </c>
      <c r="F59" s="159">
        <f>VLOOKUP(E59,PHVA!$B$16:$K$37,10,FALSE)</f>
        <v>100</v>
      </c>
      <c r="G59" s="167" t="s">
        <v>85</v>
      </c>
      <c r="H59" s="167" t="s">
        <v>85</v>
      </c>
      <c r="I59" s="161" t="s">
        <v>85</v>
      </c>
      <c r="J59" s="161" t="s">
        <v>85</v>
      </c>
      <c r="K59" s="163" t="s">
        <v>85</v>
      </c>
      <c r="L59" s="163" t="s">
        <v>85</v>
      </c>
      <c r="M59" s="186">
        <v>40</v>
      </c>
      <c r="N59" s="164" t="str">
        <f t="shared" si="11"/>
        <v>MAYOR</v>
      </c>
      <c r="O59" s="165">
        <v>60</v>
      </c>
      <c r="P59" s="166" t="str">
        <f t="shared" si="12"/>
        <v>MAYOR</v>
      </c>
    </row>
    <row r="60" spans="1:16" x14ac:dyDescent="0.35">
      <c r="A60" s="481"/>
      <c r="B60" s="331"/>
      <c r="C60" s="489"/>
      <c r="D60" s="158" t="s">
        <v>1493</v>
      </c>
      <c r="E60" s="144" t="s">
        <v>1449</v>
      </c>
      <c r="F60" s="159">
        <f>VLOOKUP(E60,PHVA!$B$16:$K$37,10,FALSE)</f>
        <v>100</v>
      </c>
      <c r="G60" s="167" t="s">
        <v>85</v>
      </c>
      <c r="H60" s="167" t="s">
        <v>85</v>
      </c>
      <c r="I60" s="161" t="s">
        <v>85</v>
      </c>
      <c r="J60" s="161" t="s">
        <v>85</v>
      </c>
      <c r="K60" s="163" t="s">
        <v>85</v>
      </c>
      <c r="L60" s="163" t="s">
        <v>85</v>
      </c>
      <c r="M60" s="186">
        <v>40</v>
      </c>
      <c r="N60" s="164" t="str">
        <f t="shared" si="11"/>
        <v>MAYOR</v>
      </c>
      <c r="O60" s="165">
        <v>60</v>
      </c>
      <c r="P60" s="166" t="str">
        <f t="shared" si="12"/>
        <v>MAYOR</v>
      </c>
    </row>
    <row r="61" spans="1:16" ht="56.5" customHeight="1" x14ac:dyDescent="0.35">
      <c r="A61" s="481"/>
      <c r="B61" s="331"/>
      <c r="C61" s="489"/>
      <c r="D61" s="158" t="s">
        <v>1493</v>
      </c>
      <c r="E61" s="144" t="s">
        <v>1454</v>
      </c>
      <c r="F61" s="159">
        <f>VLOOKUP(E61,PHVA!$B$16:$K$37,10,FALSE)</f>
        <v>60</v>
      </c>
      <c r="G61" s="167" t="s">
        <v>85</v>
      </c>
      <c r="H61" s="167" t="s">
        <v>85</v>
      </c>
      <c r="I61" s="161" t="s">
        <v>85</v>
      </c>
      <c r="J61" s="161" t="s">
        <v>85</v>
      </c>
      <c r="K61" s="163" t="s">
        <v>85</v>
      </c>
      <c r="L61" s="163" t="s">
        <v>85</v>
      </c>
      <c r="M61" s="186">
        <v>40</v>
      </c>
      <c r="N61" s="164" t="str">
        <f t="shared" si="11"/>
        <v>MAYOR</v>
      </c>
      <c r="O61" s="165">
        <v>60</v>
      </c>
      <c r="P61" s="166" t="str">
        <f t="shared" si="12"/>
        <v>CUMPLE</v>
      </c>
    </row>
    <row r="62" spans="1:16" ht="139.5" customHeight="1" x14ac:dyDescent="0.35">
      <c r="A62" s="196" t="s">
        <v>1575</v>
      </c>
      <c r="B62" s="25" t="s">
        <v>348</v>
      </c>
      <c r="C62" s="200" t="s">
        <v>1576</v>
      </c>
      <c r="D62" s="157" t="s">
        <v>1483</v>
      </c>
      <c r="E62" s="144" t="s">
        <v>677</v>
      </c>
      <c r="F62" s="159">
        <f>VLOOKUP(E62,ADMINISTRATIVAS!$B$13:$L$76,11,FALSE)</f>
        <v>80</v>
      </c>
      <c r="G62" s="167" t="s">
        <v>85</v>
      </c>
      <c r="H62" s="167" t="s">
        <v>85</v>
      </c>
      <c r="I62" s="161" t="s">
        <v>85</v>
      </c>
      <c r="J62" s="161" t="s">
        <v>85</v>
      </c>
      <c r="K62" s="163" t="s">
        <v>85</v>
      </c>
      <c r="L62" s="163" t="s">
        <v>85</v>
      </c>
      <c r="M62" s="186">
        <v>40</v>
      </c>
      <c r="N62" s="164" t="str">
        <f t="shared" si="11"/>
        <v>MAYOR</v>
      </c>
      <c r="O62" s="165">
        <v>60</v>
      </c>
      <c r="P62" s="166" t="str">
        <f t="shared" si="12"/>
        <v>MAYOR</v>
      </c>
    </row>
    <row r="63" spans="1:16" ht="76" customHeight="1" x14ac:dyDescent="0.35">
      <c r="A63" s="196" t="s">
        <v>1577</v>
      </c>
      <c r="B63" s="25" t="s">
        <v>348</v>
      </c>
      <c r="C63" s="200" t="s">
        <v>1578</v>
      </c>
      <c r="D63" s="157" t="s">
        <v>1506</v>
      </c>
      <c r="E63" s="183" t="s">
        <v>1356</v>
      </c>
      <c r="F63" s="159">
        <f>VLOOKUP(E63,TECNICAS!$A$13:$K$117,11)</f>
        <v>100</v>
      </c>
      <c r="G63" s="167" t="s">
        <v>85</v>
      </c>
      <c r="H63" s="167" t="s">
        <v>85</v>
      </c>
      <c r="I63" s="161" t="s">
        <v>85</v>
      </c>
      <c r="J63" s="161" t="s">
        <v>85</v>
      </c>
      <c r="K63" s="163" t="s">
        <v>85</v>
      </c>
      <c r="L63" s="163" t="s">
        <v>85</v>
      </c>
      <c r="M63" s="186">
        <v>60</v>
      </c>
      <c r="N63" s="164" t="str">
        <f t="shared" si="11"/>
        <v>MAYOR</v>
      </c>
      <c r="O63" s="165">
        <v>80</v>
      </c>
      <c r="P63" s="166" t="str">
        <f t="shared" si="12"/>
        <v>MAYOR</v>
      </c>
    </row>
    <row r="64" spans="1:16" ht="112" customHeight="1" x14ac:dyDescent="0.35">
      <c r="A64" s="196" t="s">
        <v>1579</v>
      </c>
      <c r="B64" s="25" t="s">
        <v>348</v>
      </c>
      <c r="C64" s="200" t="s">
        <v>1580</v>
      </c>
      <c r="D64" s="157" t="s">
        <v>1506</v>
      </c>
      <c r="E64" s="183" t="s">
        <v>1279</v>
      </c>
      <c r="F64" s="159">
        <f>VLOOKUP(E64,TECNICAS!$A$13:$K$117,11)</f>
        <v>60</v>
      </c>
      <c r="G64" s="167" t="s">
        <v>85</v>
      </c>
      <c r="H64" s="167" t="s">
        <v>85</v>
      </c>
      <c r="I64" s="161" t="s">
        <v>85</v>
      </c>
      <c r="J64" s="161" t="s">
        <v>85</v>
      </c>
      <c r="K64" s="163" t="s">
        <v>85</v>
      </c>
      <c r="L64" s="163" t="s">
        <v>85</v>
      </c>
      <c r="M64" s="186">
        <v>60</v>
      </c>
      <c r="N64" s="164" t="str">
        <f t="shared" si="11"/>
        <v>CUMPLE</v>
      </c>
      <c r="O64" s="165">
        <v>80</v>
      </c>
      <c r="P64" s="166" t="str">
        <f t="shared" si="12"/>
        <v>MENOR</v>
      </c>
    </row>
    <row r="65" spans="1:16" ht="57.5" customHeight="1" x14ac:dyDescent="0.35">
      <c r="A65" s="196" t="s">
        <v>1581</v>
      </c>
      <c r="B65" s="25" t="s">
        <v>348</v>
      </c>
      <c r="C65" s="200" t="s">
        <v>1582</v>
      </c>
      <c r="D65" s="157" t="s">
        <v>1506</v>
      </c>
      <c r="E65" s="183" t="s">
        <v>1061</v>
      </c>
      <c r="F65" s="159">
        <f>VLOOKUP(E65,TECNICAS!$A$13:$K$117,11)</f>
        <v>100</v>
      </c>
      <c r="G65" s="167" t="s">
        <v>85</v>
      </c>
      <c r="H65" s="167" t="s">
        <v>85</v>
      </c>
      <c r="I65" s="161" t="s">
        <v>85</v>
      </c>
      <c r="J65" s="161" t="s">
        <v>85</v>
      </c>
      <c r="K65" s="163" t="s">
        <v>85</v>
      </c>
      <c r="L65" s="163" t="s">
        <v>85</v>
      </c>
      <c r="M65" s="186">
        <v>60</v>
      </c>
      <c r="N65" s="164" t="str">
        <f t="shared" si="11"/>
        <v>MAYOR</v>
      </c>
      <c r="O65" s="165">
        <v>80</v>
      </c>
      <c r="P65" s="166" t="str">
        <f t="shared" si="12"/>
        <v>MAYOR</v>
      </c>
    </row>
    <row r="66" spans="1:16" ht="69.5" customHeight="1" x14ac:dyDescent="0.35">
      <c r="A66" s="196" t="s">
        <v>1583</v>
      </c>
      <c r="B66" s="25" t="s">
        <v>348</v>
      </c>
      <c r="C66" s="200" t="s">
        <v>1584</v>
      </c>
      <c r="D66" s="158" t="s">
        <v>1493</v>
      </c>
      <c r="E66" s="144" t="s">
        <v>1461</v>
      </c>
      <c r="F66" s="159">
        <f>VLOOKUP(E66,PHVA!$B$16:$K$37,10,FALSE)</f>
        <v>80</v>
      </c>
      <c r="G66" s="167" t="s">
        <v>85</v>
      </c>
      <c r="H66" s="167" t="s">
        <v>85</v>
      </c>
      <c r="I66" s="161" t="s">
        <v>85</v>
      </c>
      <c r="J66" s="161" t="s">
        <v>85</v>
      </c>
      <c r="K66" s="163" t="s">
        <v>85</v>
      </c>
      <c r="L66" s="163" t="s">
        <v>85</v>
      </c>
      <c r="M66" s="186">
        <v>60</v>
      </c>
      <c r="N66" s="164" t="str">
        <f t="shared" si="11"/>
        <v>MAYOR</v>
      </c>
      <c r="O66" s="165">
        <v>80</v>
      </c>
      <c r="P66" s="166" t="str">
        <f t="shared" si="12"/>
        <v>CUMPLE</v>
      </c>
    </row>
    <row r="67" spans="1:16" ht="164" customHeight="1" x14ac:dyDescent="0.35">
      <c r="A67" s="196" t="s">
        <v>1585</v>
      </c>
      <c r="B67" s="25" t="s">
        <v>348</v>
      </c>
      <c r="C67" s="200" t="s">
        <v>1586</v>
      </c>
      <c r="D67" s="157" t="s">
        <v>1506</v>
      </c>
      <c r="E67" s="183" t="s">
        <v>1347</v>
      </c>
      <c r="F67" s="159">
        <f>VLOOKUP(E67,TECNICAS!$A$13:$K$117,11)</f>
        <v>100</v>
      </c>
      <c r="G67" s="167" t="s">
        <v>85</v>
      </c>
      <c r="H67" s="167" t="s">
        <v>85</v>
      </c>
      <c r="I67" s="161" t="s">
        <v>85</v>
      </c>
      <c r="J67" s="161" t="s">
        <v>85</v>
      </c>
      <c r="K67" s="163" t="s">
        <v>85</v>
      </c>
      <c r="L67" s="163" t="s">
        <v>85</v>
      </c>
      <c r="M67" s="186">
        <v>60</v>
      </c>
      <c r="N67" s="164" t="str">
        <f t="shared" si="11"/>
        <v>MAYOR</v>
      </c>
      <c r="O67" s="165">
        <v>80</v>
      </c>
      <c r="P67" s="166" t="str">
        <f t="shared" si="12"/>
        <v>MAYOR</v>
      </c>
    </row>
    <row r="68" spans="1:16" x14ac:dyDescent="0.35">
      <c r="A68" s="196" t="s">
        <v>1587</v>
      </c>
      <c r="B68" s="25" t="s">
        <v>348</v>
      </c>
      <c r="C68" s="119" t="s">
        <v>1588</v>
      </c>
      <c r="D68" s="157" t="s">
        <v>1506</v>
      </c>
      <c r="E68" s="183" t="s">
        <v>1589</v>
      </c>
      <c r="F68" s="159">
        <f>VLOOKUP(E68,TECNICAS!$A$13:$K$117,11)</f>
        <v>83</v>
      </c>
      <c r="G68" s="167" t="s">
        <v>85</v>
      </c>
      <c r="H68" s="167" t="s">
        <v>85</v>
      </c>
      <c r="I68" s="161" t="s">
        <v>85</v>
      </c>
      <c r="J68" s="161" t="s">
        <v>85</v>
      </c>
      <c r="K68" s="163" t="s">
        <v>85</v>
      </c>
      <c r="L68" s="163" t="s">
        <v>85</v>
      </c>
      <c r="M68" s="186">
        <v>60</v>
      </c>
      <c r="N68" s="164" t="str">
        <f t="shared" si="11"/>
        <v>MAYOR</v>
      </c>
      <c r="O68" s="165">
        <v>80</v>
      </c>
      <c r="P68" s="166" t="str">
        <f t="shared" si="12"/>
        <v>MAYOR</v>
      </c>
    </row>
    <row r="69" spans="1:16" x14ac:dyDescent="0.35">
      <c r="A69" s="196" t="s">
        <v>1590</v>
      </c>
      <c r="B69" s="25" t="s">
        <v>348</v>
      </c>
      <c r="C69" s="119" t="s">
        <v>1591</v>
      </c>
      <c r="D69" s="157" t="s">
        <v>1506</v>
      </c>
      <c r="E69" s="183" t="s">
        <v>804</v>
      </c>
      <c r="F69" s="159">
        <f>VLOOKUP(E69,TECNICAS!$A$13:$K$117,11)</f>
        <v>80</v>
      </c>
      <c r="G69" s="167" t="s">
        <v>85</v>
      </c>
      <c r="H69" s="167" t="s">
        <v>85</v>
      </c>
      <c r="I69" s="161" t="s">
        <v>85</v>
      </c>
      <c r="J69" s="161" t="s">
        <v>85</v>
      </c>
      <c r="K69" s="163" t="s">
        <v>85</v>
      </c>
      <c r="L69" s="163" t="s">
        <v>85</v>
      </c>
      <c r="M69" s="186">
        <v>60</v>
      </c>
      <c r="N69" s="164" t="str">
        <f t="shared" si="11"/>
        <v>MAYOR</v>
      </c>
      <c r="O69" s="165">
        <v>80</v>
      </c>
      <c r="P69" s="166" t="str">
        <f t="shared" si="12"/>
        <v>CUMPLE</v>
      </c>
    </row>
    <row r="70" spans="1:16" x14ac:dyDescent="0.35">
      <c r="A70" s="196" t="s">
        <v>1592</v>
      </c>
      <c r="B70" s="25" t="s">
        <v>348</v>
      </c>
      <c r="C70" s="119" t="s">
        <v>1593</v>
      </c>
      <c r="D70" s="157" t="s">
        <v>1506</v>
      </c>
      <c r="E70" s="183" t="s">
        <v>849</v>
      </c>
      <c r="F70" s="159">
        <f>VLOOKUP(E70,TECNICAS!$A$13:$K$117,11)</f>
        <v>70</v>
      </c>
      <c r="G70" s="167" t="s">
        <v>85</v>
      </c>
      <c r="H70" s="167" t="s">
        <v>85</v>
      </c>
      <c r="I70" s="161" t="s">
        <v>85</v>
      </c>
      <c r="J70" s="161" t="s">
        <v>85</v>
      </c>
      <c r="K70" s="163" t="s">
        <v>85</v>
      </c>
      <c r="L70" s="163" t="s">
        <v>85</v>
      </c>
      <c r="M70" s="186">
        <v>60</v>
      </c>
      <c r="N70" s="164" t="str">
        <f t="shared" si="11"/>
        <v>MAYOR</v>
      </c>
      <c r="O70" s="165">
        <v>80</v>
      </c>
      <c r="P70" s="166" t="str">
        <f t="shared" si="12"/>
        <v>MENOR</v>
      </c>
    </row>
    <row r="71" spans="1:16" x14ac:dyDescent="0.35">
      <c r="A71" s="196" t="s">
        <v>1594</v>
      </c>
      <c r="B71" s="25" t="s">
        <v>348</v>
      </c>
      <c r="C71" s="119" t="s">
        <v>1595</v>
      </c>
      <c r="D71" s="157" t="s">
        <v>1506</v>
      </c>
      <c r="E71" s="183" t="s">
        <v>1058</v>
      </c>
      <c r="F71" s="159">
        <f>VLOOKUP(E71,TECNICAS!$A$13:$K$117,11)</f>
        <v>100</v>
      </c>
      <c r="G71" s="167" t="s">
        <v>85</v>
      </c>
      <c r="H71" s="167" t="s">
        <v>85</v>
      </c>
      <c r="I71" s="161" t="s">
        <v>85</v>
      </c>
      <c r="J71" s="161" t="s">
        <v>85</v>
      </c>
      <c r="K71" s="163" t="s">
        <v>85</v>
      </c>
      <c r="L71" s="163" t="s">
        <v>85</v>
      </c>
      <c r="M71" s="186">
        <v>60</v>
      </c>
      <c r="N71" s="164" t="str">
        <f t="shared" si="11"/>
        <v>MAYOR</v>
      </c>
      <c r="O71" s="165">
        <v>80</v>
      </c>
      <c r="P71" s="166" t="str">
        <f t="shared" si="12"/>
        <v>MAYOR</v>
      </c>
    </row>
    <row r="72" spans="1:16" x14ac:dyDescent="0.35">
      <c r="A72" s="196" t="s">
        <v>1596</v>
      </c>
      <c r="B72" s="25" t="s">
        <v>348</v>
      </c>
      <c r="C72" s="119" t="s">
        <v>1597</v>
      </c>
      <c r="D72" s="157" t="s">
        <v>1506</v>
      </c>
      <c r="E72" s="183" t="s">
        <v>1116</v>
      </c>
      <c r="F72" s="159">
        <f>VLOOKUP(E72,TECNICAS!$A$13:$K$117,11)</f>
        <v>80</v>
      </c>
      <c r="G72" s="167" t="s">
        <v>85</v>
      </c>
      <c r="H72" s="167" t="s">
        <v>85</v>
      </c>
      <c r="I72" s="161" t="s">
        <v>85</v>
      </c>
      <c r="J72" s="161" t="s">
        <v>85</v>
      </c>
      <c r="K72" s="163" t="s">
        <v>85</v>
      </c>
      <c r="L72" s="163" t="s">
        <v>85</v>
      </c>
      <c r="M72" s="186">
        <v>60</v>
      </c>
      <c r="N72" s="164" t="str">
        <f t="shared" si="11"/>
        <v>MAYOR</v>
      </c>
      <c r="O72" s="165">
        <v>80</v>
      </c>
      <c r="P72" s="166" t="str">
        <f t="shared" si="12"/>
        <v>CUMPLE</v>
      </c>
    </row>
    <row r="73" spans="1:16" x14ac:dyDescent="0.35">
      <c r="A73" s="196" t="s">
        <v>1598</v>
      </c>
      <c r="B73" s="25" t="s">
        <v>348</v>
      </c>
      <c r="C73" s="119" t="s">
        <v>1599</v>
      </c>
      <c r="D73" s="157" t="s">
        <v>1483</v>
      </c>
      <c r="E73" s="144" t="s">
        <v>637</v>
      </c>
      <c r="F73" s="159">
        <f>VLOOKUP(E73,ADMINISTRATIVAS!$B$13:$L$76,11,FALSE)</f>
        <v>90</v>
      </c>
      <c r="G73" s="167" t="s">
        <v>85</v>
      </c>
      <c r="H73" s="167" t="s">
        <v>85</v>
      </c>
      <c r="I73" s="161" t="s">
        <v>85</v>
      </c>
      <c r="J73" s="161" t="s">
        <v>85</v>
      </c>
      <c r="K73" s="163" t="s">
        <v>85</v>
      </c>
      <c r="L73" s="163" t="s">
        <v>85</v>
      </c>
      <c r="M73" s="186">
        <v>60</v>
      </c>
      <c r="N73" s="164" t="str">
        <f t="shared" si="11"/>
        <v>MAYOR</v>
      </c>
      <c r="O73" s="165">
        <v>80</v>
      </c>
      <c r="P73" s="166" t="str">
        <f t="shared" si="12"/>
        <v>MAYOR</v>
      </c>
    </row>
    <row r="74" spans="1:16" x14ac:dyDescent="0.35">
      <c r="A74" s="475" t="s">
        <v>1600</v>
      </c>
      <c r="B74" s="476"/>
      <c r="C74" s="476"/>
      <c r="D74" s="476"/>
      <c r="E74" s="477"/>
      <c r="F74" s="178">
        <f>SUM(F63:F73)</f>
        <v>943</v>
      </c>
      <c r="G74" s="180">
        <f>SUM(G63:G73)</f>
        <v>0</v>
      </c>
      <c r="H74" s="180"/>
      <c r="I74" s="180">
        <f>SUM(I63:I73)</f>
        <v>0</v>
      </c>
      <c r="J74" s="180"/>
      <c r="K74" s="180">
        <f>SUM(K63:K73)</f>
        <v>0</v>
      </c>
      <c r="L74" s="180"/>
      <c r="M74" s="180">
        <f>SUM(M63:M73)</f>
        <v>660</v>
      </c>
      <c r="N74" s="180" t="str">
        <f>IFERROR(VLOOKUP("MENOR",N57:N73,1,FALSE),"CUMPLE")</f>
        <v>CUMPLE</v>
      </c>
      <c r="O74" s="180">
        <f>SUM(O63:O73)</f>
        <v>880</v>
      </c>
      <c r="P74" s="180" t="str">
        <f>IFERROR(VLOOKUP("MENOR",P57:P73,1,FALSE),"CUMPLE")</f>
        <v>MENOR</v>
      </c>
    </row>
    <row r="75" spans="1:16" ht="15" thickBot="1" x14ac:dyDescent="0.4">
      <c r="A75" s="198" t="s">
        <v>1601</v>
      </c>
      <c r="B75" s="199" t="s">
        <v>348</v>
      </c>
      <c r="C75" s="206" t="s">
        <v>288</v>
      </c>
      <c r="D75" s="188" t="s">
        <v>1483</v>
      </c>
      <c r="E75" s="187" t="s">
        <v>618</v>
      </c>
      <c r="F75" s="159">
        <f>VLOOKUP(E75,ADMINISTRATIVAS!$B$13:$L$76,11,FALSE)</f>
        <v>60</v>
      </c>
      <c r="G75" s="167" t="s">
        <v>85</v>
      </c>
      <c r="H75" s="167" t="s">
        <v>85</v>
      </c>
      <c r="I75" s="161" t="s">
        <v>85</v>
      </c>
      <c r="J75" s="161" t="s">
        <v>85</v>
      </c>
      <c r="K75" s="163" t="s">
        <v>85</v>
      </c>
      <c r="L75" s="163" t="s">
        <v>85</v>
      </c>
      <c r="M75" s="186" t="s">
        <v>85</v>
      </c>
      <c r="N75" s="186" t="s">
        <v>85</v>
      </c>
      <c r="O75" s="189">
        <v>60</v>
      </c>
      <c r="P75" s="166" t="str">
        <f>IF($F75=O75,"CUMPLE",IF($F75&lt;O75,"MENOR","MAYOR"))</f>
        <v>CUMPLE</v>
      </c>
    </row>
    <row r="76" spans="1:16" x14ac:dyDescent="0.35">
      <c r="A76" s="478" t="s">
        <v>1602</v>
      </c>
      <c r="B76" s="479"/>
      <c r="C76" s="479"/>
      <c r="D76" s="479"/>
      <c r="E76" s="480"/>
      <c r="F76" s="178">
        <f>SUM(F65:F75)</f>
        <v>1786</v>
      </c>
      <c r="G76" s="180"/>
      <c r="H76" s="180"/>
      <c r="I76" s="180"/>
      <c r="J76" s="180"/>
      <c r="K76" s="180"/>
      <c r="L76" s="180"/>
      <c r="M76" s="180"/>
      <c r="N76" s="180"/>
      <c r="O76" s="180">
        <f>SUM(O65:O75)</f>
        <v>1660</v>
      </c>
      <c r="P76" s="180" t="str">
        <f>IFERROR(VLOOKUP("MENOR",P75,1,FALSE),"CUMPLE")</f>
        <v>CUMPLE</v>
      </c>
    </row>
    <row r="77" spans="1:16" x14ac:dyDescent="0.35">
      <c r="F77" s="50"/>
      <c r="G77" s="50"/>
      <c r="I77" s="50"/>
      <c r="K77" s="50"/>
      <c r="M77" s="50"/>
      <c r="O77" s="50"/>
    </row>
  </sheetData>
  <sheetProtection algorithmName="SHA-512" hashValue="9oCtqlriZ6brJVoI0+sEPY3VnlZrHlLoGjsbk4ochKn5UX5XLsVftPpQ5YrXt9Oy/x7TQ+L6HbBkOeeWPIvZ4A==" saltValue="aVu/VBchuWYGDdiZl5mVYA==" spinCount="100000" sheet="1" objects="1" scenarios="1" selectLockedCells="1" selectUnlockedCells="1"/>
  <autoFilter ref="A11:P76" xr:uid="{00000000-0001-0000-0700-000000000000}"/>
  <mergeCells count="15">
    <mergeCell ref="M1:P9"/>
    <mergeCell ref="C5:L9"/>
    <mergeCell ref="B15:B17"/>
    <mergeCell ref="C15:C17"/>
    <mergeCell ref="B57:B61"/>
    <mergeCell ref="C57:C61"/>
    <mergeCell ref="A34:E34"/>
    <mergeCell ref="A22:E22"/>
    <mergeCell ref="A56:E56"/>
    <mergeCell ref="A74:E74"/>
    <mergeCell ref="A76:E76"/>
    <mergeCell ref="A15:A17"/>
    <mergeCell ref="A57:A61"/>
    <mergeCell ref="A1:B9"/>
    <mergeCell ref="C1:L4"/>
  </mergeCells>
  <dataValidations count="1">
    <dataValidation type="list" allowBlank="1" showInputMessage="1" showErrorMessage="1" sqref="F18 F23:F24" xr:uid="{00000000-0002-0000-0700-000000000000}">
      <formula1>$U$2:$U$7</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01"/>
  <sheetViews>
    <sheetView zoomScale="80" zoomScaleNormal="80" workbookViewId="0">
      <selection activeCell="E13" sqref="E13"/>
    </sheetView>
  </sheetViews>
  <sheetFormatPr baseColWidth="10" defaultColWidth="11.453125" defaultRowHeight="14.5" x14ac:dyDescent="0.35"/>
  <cols>
    <col min="1" max="1" width="16.81640625" customWidth="1"/>
    <col min="2" max="2" width="16.26953125" customWidth="1"/>
    <col min="3" max="3" width="14.54296875" style="51" customWidth="1"/>
    <col min="4" max="4" width="18.26953125" style="51" customWidth="1"/>
    <col min="5" max="5" width="69" style="51" customWidth="1"/>
    <col min="6" max="6" width="27.26953125" style="51" customWidth="1"/>
    <col min="7" max="7" width="17.453125" customWidth="1"/>
    <col min="8" max="8" width="13.54296875" style="51" bestFit="1" customWidth="1"/>
    <col min="9" max="9" width="0" style="51" hidden="1" customWidth="1"/>
  </cols>
  <sheetData>
    <row r="1" spans="1:9" x14ac:dyDescent="0.35">
      <c r="A1" s="375" t="s">
        <v>1</v>
      </c>
      <c r="B1" s="386"/>
      <c r="C1" s="435" t="s">
        <v>1603</v>
      </c>
      <c r="D1" s="322"/>
      <c r="E1" s="322"/>
      <c r="F1" s="323"/>
      <c r="G1" s="375" t="s">
        <v>1</v>
      </c>
      <c r="H1" s="386"/>
    </row>
    <row r="2" spans="1:9" x14ac:dyDescent="0.35">
      <c r="A2" s="377"/>
      <c r="B2" s="387"/>
      <c r="C2" s="436"/>
      <c r="D2" s="324"/>
      <c r="E2" s="324"/>
      <c r="F2" s="325"/>
      <c r="G2" s="377"/>
      <c r="H2" s="387"/>
      <c r="I2" s="51" t="s">
        <v>348</v>
      </c>
    </row>
    <row r="3" spans="1:9" x14ac:dyDescent="0.35">
      <c r="A3" s="377"/>
      <c r="B3" s="387"/>
      <c r="C3" s="436"/>
      <c r="D3" s="324"/>
      <c r="E3" s="324"/>
      <c r="F3" s="325"/>
      <c r="G3" s="377"/>
      <c r="H3" s="387"/>
      <c r="I3" s="51">
        <v>0</v>
      </c>
    </row>
    <row r="4" spans="1:9" ht="15" thickBot="1" x14ac:dyDescent="0.4">
      <c r="A4" s="377"/>
      <c r="B4" s="387"/>
      <c r="C4" s="437"/>
      <c r="D4" s="438"/>
      <c r="E4" s="438"/>
      <c r="F4" s="439"/>
      <c r="G4" s="377"/>
      <c r="H4" s="387"/>
      <c r="I4" s="51">
        <v>20</v>
      </c>
    </row>
    <row r="5" spans="1:9" x14ac:dyDescent="0.35">
      <c r="A5" s="377"/>
      <c r="B5" s="387"/>
      <c r="C5" s="460" t="str">
        <f>PORTADA!D10</f>
        <v>Jurisdicción Especial para la Paz - JEP</v>
      </c>
      <c r="D5" s="461"/>
      <c r="E5" s="461"/>
      <c r="F5" s="462"/>
      <c r="G5" s="377"/>
      <c r="H5" s="387"/>
      <c r="I5" s="51">
        <v>40</v>
      </c>
    </row>
    <row r="6" spans="1:9" x14ac:dyDescent="0.35">
      <c r="A6" s="377"/>
      <c r="B6" s="387"/>
      <c r="C6" s="463"/>
      <c r="D6" s="417"/>
      <c r="E6" s="417"/>
      <c r="F6" s="464"/>
      <c r="G6" s="377"/>
      <c r="H6" s="387"/>
      <c r="I6" s="51">
        <v>60</v>
      </c>
    </row>
    <row r="7" spans="1:9" x14ac:dyDescent="0.35">
      <c r="A7" s="377"/>
      <c r="B7" s="387"/>
      <c r="C7" s="463"/>
      <c r="D7" s="417"/>
      <c r="E7" s="417"/>
      <c r="F7" s="464"/>
      <c r="G7" s="377"/>
      <c r="H7" s="387"/>
      <c r="I7" s="51">
        <v>80</v>
      </c>
    </row>
    <row r="8" spans="1:9" x14ac:dyDescent="0.35">
      <c r="A8" s="377"/>
      <c r="B8" s="387"/>
      <c r="C8" s="463"/>
      <c r="D8" s="417"/>
      <c r="E8" s="417"/>
      <c r="F8" s="464"/>
      <c r="G8" s="377"/>
      <c r="H8" s="387"/>
      <c r="I8" s="51">
        <v>100</v>
      </c>
    </row>
    <row r="9" spans="1:9" ht="15" thickBot="1" x14ac:dyDescent="0.4">
      <c r="A9" s="380"/>
      <c r="B9" s="388"/>
      <c r="C9" s="465"/>
      <c r="D9" s="419"/>
      <c r="E9" s="419"/>
      <c r="F9" s="466"/>
      <c r="G9" s="380"/>
      <c r="H9" s="388"/>
    </row>
    <row r="11" spans="1:9" ht="15" thickBot="1" x14ac:dyDescent="0.4"/>
    <row r="12" spans="1:9" ht="43.5" x14ac:dyDescent="0.35">
      <c r="A12" s="190" t="s">
        <v>1604</v>
      </c>
      <c r="B12" s="191" t="s">
        <v>1605</v>
      </c>
      <c r="C12" s="191" t="s">
        <v>1606</v>
      </c>
      <c r="D12" s="192" t="s">
        <v>350</v>
      </c>
      <c r="E12" s="192" t="s">
        <v>1465</v>
      </c>
      <c r="F12" s="192" t="s">
        <v>1466</v>
      </c>
      <c r="G12" s="193" t="s">
        <v>1607</v>
      </c>
      <c r="H12" s="227" t="s">
        <v>1608</v>
      </c>
    </row>
    <row r="13" spans="1:9" ht="131.5" customHeight="1" x14ac:dyDescent="0.35">
      <c r="A13" s="194" t="s">
        <v>69</v>
      </c>
      <c r="B13" s="140" t="s">
        <v>1609</v>
      </c>
      <c r="C13" s="141" t="s">
        <v>348</v>
      </c>
      <c r="D13" s="141" t="s">
        <v>363</v>
      </c>
      <c r="E13" s="260" t="s">
        <v>1610</v>
      </c>
      <c r="F13" s="141" t="s">
        <v>348</v>
      </c>
      <c r="G13" s="195">
        <v>80</v>
      </c>
      <c r="H13" s="194" t="s">
        <v>69</v>
      </c>
    </row>
    <row r="14" spans="1:9" ht="33.5" customHeight="1" x14ac:dyDescent="0.35">
      <c r="A14" s="194" t="s">
        <v>69</v>
      </c>
      <c r="B14" s="141" t="s">
        <v>1611</v>
      </c>
      <c r="C14" s="141" t="s">
        <v>348</v>
      </c>
      <c r="D14" s="141" t="s">
        <v>363</v>
      </c>
      <c r="E14" s="260" t="s">
        <v>1612</v>
      </c>
      <c r="F14" s="141" t="s">
        <v>348</v>
      </c>
      <c r="G14" s="195">
        <v>100</v>
      </c>
      <c r="H14" s="194" t="s">
        <v>69</v>
      </c>
    </row>
    <row r="15" spans="1:9" ht="29" x14ac:dyDescent="0.35">
      <c r="A15" s="194" t="s">
        <v>70</v>
      </c>
      <c r="B15" s="141" t="s">
        <v>1613</v>
      </c>
      <c r="C15" s="141" t="s">
        <v>348</v>
      </c>
      <c r="D15" s="141" t="s">
        <v>363</v>
      </c>
      <c r="E15" s="260" t="s">
        <v>334</v>
      </c>
      <c r="F15" s="141" t="s">
        <v>348</v>
      </c>
      <c r="G15" s="195">
        <v>100</v>
      </c>
      <c r="H15" s="194" t="s">
        <v>70</v>
      </c>
    </row>
    <row r="16" spans="1:9" ht="25" customHeight="1" x14ac:dyDescent="0.35">
      <c r="A16" s="194" t="s">
        <v>70</v>
      </c>
      <c r="B16" s="141" t="s">
        <v>1614</v>
      </c>
      <c r="C16" s="141" t="s">
        <v>348</v>
      </c>
      <c r="D16" s="141" t="s">
        <v>363</v>
      </c>
      <c r="E16" s="260" t="s">
        <v>336</v>
      </c>
      <c r="F16" s="141" t="s">
        <v>348</v>
      </c>
      <c r="G16" s="195">
        <v>100</v>
      </c>
      <c r="H16" s="194" t="s">
        <v>70</v>
      </c>
    </row>
    <row r="17" spans="1:8" ht="128" customHeight="1" x14ac:dyDescent="0.35">
      <c r="A17" s="194" t="s">
        <v>73</v>
      </c>
      <c r="B17" s="141" t="s">
        <v>1615</v>
      </c>
      <c r="C17" s="141" t="s">
        <v>348</v>
      </c>
      <c r="D17" s="141" t="s">
        <v>363</v>
      </c>
      <c r="E17" s="260" t="s">
        <v>1616</v>
      </c>
      <c r="F17" s="141" t="s">
        <v>348</v>
      </c>
      <c r="G17" s="195">
        <v>100</v>
      </c>
      <c r="H17" s="194" t="s">
        <v>73</v>
      </c>
    </row>
    <row r="18" spans="1:8" ht="142.5" customHeight="1" x14ac:dyDescent="0.35">
      <c r="A18" s="194" t="s">
        <v>72</v>
      </c>
      <c r="B18" s="140" t="s">
        <v>1617</v>
      </c>
      <c r="C18" s="141" t="s">
        <v>348</v>
      </c>
      <c r="D18" s="141" t="s">
        <v>363</v>
      </c>
      <c r="E18" s="260" t="s">
        <v>1618</v>
      </c>
      <c r="F18" s="141" t="s">
        <v>348</v>
      </c>
      <c r="G18" s="195">
        <v>100</v>
      </c>
      <c r="H18" s="194" t="s">
        <v>72</v>
      </c>
    </row>
    <row r="19" spans="1:8" x14ac:dyDescent="0.35">
      <c r="A19" s="194" t="s">
        <v>70</v>
      </c>
      <c r="B19" s="141" t="s">
        <v>1619</v>
      </c>
      <c r="C19" s="141" t="s">
        <v>348</v>
      </c>
      <c r="D19" s="141" t="s">
        <v>363</v>
      </c>
      <c r="E19" s="260" t="s">
        <v>1620</v>
      </c>
      <c r="F19" s="141" t="s">
        <v>348</v>
      </c>
      <c r="G19" s="195">
        <v>100</v>
      </c>
      <c r="H19" s="194" t="s">
        <v>70</v>
      </c>
    </row>
    <row r="20" spans="1:8" x14ac:dyDescent="0.35">
      <c r="A20" s="194" t="s">
        <v>73</v>
      </c>
      <c r="B20" s="141" t="s">
        <v>1621</v>
      </c>
      <c r="C20" s="141" t="s">
        <v>348</v>
      </c>
      <c r="D20" s="141" t="s">
        <v>363</v>
      </c>
      <c r="E20" s="260" t="s">
        <v>1622</v>
      </c>
      <c r="F20" s="141" t="s">
        <v>348</v>
      </c>
      <c r="G20" s="195">
        <v>100</v>
      </c>
      <c r="H20" s="194" t="s">
        <v>73</v>
      </c>
    </row>
    <row r="21" spans="1:8" ht="29" x14ac:dyDescent="0.35">
      <c r="A21" s="194" t="s">
        <v>70</v>
      </c>
      <c r="B21" s="141" t="s">
        <v>1623</v>
      </c>
      <c r="C21" s="141" t="s">
        <v>348</v>
      </c>
      <c r="D21" s="141" t="s">
        <v>363</v>
      </c>
      <c r="E21" s="260" t="s">
        <v>1624</v>
      </c>
      <c r="F21" s="141" t="s">
        <v>348</v>
      </c>
      <c r="G21" s="195">
        <v>100</v>
      </c>
      <c r="H21" s="194" t="s">
        <v>70</v>
      </c>
    </row>
    <row r="22" spans="1:8" ht="50.5" customHeight="1" x14ac:dyDescent="0.35">
      <c r="A22" s="194" t="s">
        <v>70</v>
      </c>
      <c r="B22" s="141" t="s">
        <v>1625</v>
      </c>
      <c r="C22" s="141" t="s">
        <v>348</v>
      </c>
      <c r="D22" s="141" t="s">
        <v>363</v>
      </c>
      <c r="E22" s="260" t="s">
        <v>1626</v>
      </c>
      <c r="F22" s="141" t="s">
        <v>348</v>
      </c>
      <c r="G22" s="195">
        <v>100</v>
      </c>
      <c r="H22" s="194" t="s">
        <v>70</v>
      </c>
    </row>
    <row r="23" spans="1:8" ht="58" x14ac:dyDescent="0.35">
      <c r="A23" s="194" t="s">
        <v>72</v>
      </c>
      <c r="B23" s="141" t="s">
        <v>1627</v>
      </c>
      <c r="C23" s="141" t="s">
        <v>348</v>
      </c>
      <c r="D23" s="141" t="s">
        <v>363</v>
      </c>
      <c r="E23" s="260" t="s">
        <v>1628</v>
      </c>
      <c r="F23" s="141" t="s">
        <v>348</v>
      </c>
      <c r="G23" s="195">
        <v>100</v>
      </c>
      <c r="H23" s="194" t="s">
        <v>72</v>
      </c>
    </row>
    <row r="24" spans="1:8" ht="23" customHeight="1" x14ac:dyDescent="0.35">
      <c r="A24" s="194" t="s">
        <v>79</v>
      </c>
      <c r="B24" s="141" t="s">
        <v>1629</v>
      </c>
      <c r="C24" s="141" t="s">
        <v>348</v>
      </c>
      <c r="D24" s="141" t="s">
        <v>363</v>
      </c>
      <c r="E24" s="260" t="s">
        <v>1630</v>
      </c>
      <c r="F24" s="141" t="s">
        <v>348</v>
      </c>
      <c r="G24" s="195">
        <v>100</v>
      </c>
      <c r="H24" s="194" t="s">
        <v>79</v>
      </c>
    </row>
    <row r="25" spans="1:8" ht="147" customHeight="1" x14ac:dyDescent="0.35">
      <c r="A25" s="194" t="s">
        <v>69</v>
      </c>
      <c r="B25" s="140" t="s">
        <v>1631</v>
      </c>
      <c r="C25" s="141" t="s">
        <v>348</v>
      </c>
      <c r="D25" s="141" t="s">
        <v>363</v>
      </c>
      <c r="E25" s="260" t="s">
        <v>1632</v>
      </c>
      <c r="F25" s="141" t="s">
        <v>348</v>
      </c>
      <c r="G25" s="195">
        <v>100</v>
      </c>
      <c r="H25" s="194" t="s">
        <v>69</v>
      </c>
    </row>
    <row r="26" spans="1:8" x14ac:dyDescent="0.35">
      <c r="A26" s="196" t="s">
        <v>70</v>
      </c>
      <c r="B26" s="25" t="s">
        <v>372</v>
      </c>
      <c r="C26" s="25" t="s">
        <v>370</v>
      </c>
      <c r="D26" s="25" t="s">
        <v>348</v>
      </c>
      <c r="E26" s="25" t="s">
        <v>348</v>
      </c>
      <c r="F26" s="25" t="s">
        <v>1483</v>
      </c>
      <c r="G26" s="197">
        <f>VLOOKUP(C26,ADMINISTRATIVAS!$F$12:$L$76,7,FALSE)</f>
        <v>100</v>
      </c>
      <c r="H26" s="196" t="s">
        <v>70</v>
      </c>
    </row>
    <row r="27" spans="1:8" x14ac:dyDescent="0.35">
      <c r="A27" s="196" t="s">
        <v>70</v>
      </c>
      <c r="B27" s="56" t="s">
        <v>1633</v>
      </c>
      <c r="C27" s="25" t="s">
        <v>392</v>
      </c>
      <c r="D27" s="25" t="s">
        <v>348</v>
      </c>
      <c r="E27" s="25" t="s">
        <v>348</v>
      </c>
      <c r="F27" s="25" t="s">
        <v>1483</v>
      </c>
      <c r="G27" s="197">
        <f>VLOOKUP(C27,ADMINISTRATIVAS!$F$12:$L$76,7,FALSE)</f>
        <v>80</v>
      </c>
      <c r="H27" s="196" t="s">
        <v>70</v>
      </c>
    </row>
    <row r="28" spans="1:8" x14ac:dyDescent="0.35">
      <c r="A28" s="196" t="s">
        <v>70</v>
      </c>
      <c r="B28" s="56" t="s">
        <v>482</v>
      </c>
      <c r="C28" s="25" t="s">
        <v>392</v>
      </c>
      <c r="D28" s="25" t="s">
        <v>348</v>
      </c>
      <c r="E28" s="25" t="s">
        <v>348</v>
      </c>
      <c r="F28" s="25" t="s">
        <v>1483</v>
      </c>
      <c r="G28" s="197">
        <f>VLOOKUP(C28,ADMINISTRATIVAS!$F$12:$L$76,7,FALSE)</f>
        <v>80</v>
      </c>
      <c r="H28" s="196" t="s">
        <v>70</v>
      </c>
    </row>
    <row r="29" spans="1:8" x14ac:dyDescent="0.35">
      <c r="A29" s="196" t="s">
        <v>79</v>
      </c>
      <c r="B29" s="56" t="s">
        <v>1634</v>
      </c>
      <c r="C29" s="25" t="s">
        <v>392</v>
      </c>
      <c r="D29" s="25" t="s">
        <v>348</v>
      </c>
      <c r="E29" s="25" t="s">
        <v>348</v>
      </c>
      <c r="F29" s="25" t="s">
        <v>1483</v>
      </c>
      <c r="G29" s="197">
        <f>VLOOKUP(C29,ADMINISTRATIVAS!$F$12:$L$76,7,FALSE)</f>
        <v>80</v>
      </c>
      <c r="H29" s="196" t="s">
        <v>79</v>
      </c>
    </row>
    <row r="30" spans="1:8" x14ac:dyDescent="0.35">
      <c r="A30" s="196" t="s">
        <v>79</v>
      </c>
      <c r="B30" s="56" t="s">
        <v>1635</v>
      </c>
      <c r="C30" s="25" t="s">
        <v>392</v>
      </c>
      <c r="D30" s="25" t="s">
        <v>348</v>
      </c>
      <c r="E30" s="25" t="s">
        <v>348</v>
      </c>
      <c r="F30" s="25" t="s">
        <v>1483</v>
      </c>
      <c r="G30" s="197">
        <f>VLOOKUP(C30,ADMINISTRATIVAS!$F$12:$L$76,7,FALSE)</f>
        <v>80</v>
      </c>
      <c r="H30" s="196" t="s">
        <v>79</v>
      </c>
    </row>
    <row r="31" spans="1:8" x14ac:dyDescent="0.35">
      <c r="A31" s="196" t="s">
        <v>79</v>
      </c>
      <c r="B31" s="56" t="s">
        <v>1636</v>
      </c>
      <c r="C31" s="25" t="s">
        <v>392</v>
      </c>
      <c r="D31" s="25" t="s">
        <v>348</v>
      </c>
      <c r="E31" s="25" t="s">
        <v>348</v>
      </c>
      <c r="F31" s="25" t="s">
        <v>1483</v>
      </c>
      <c r="G31" s="197">
        <f>VLOOKUP(C31,ADMINISTRATIVAS!$F$12:$L$76,7,FALSE)</f>
        <v>80</v>
      </c>
      <c r="H31" s="196" t="s">
        <v>79</v>
      </c>
    </row>
    <row r="32" spans="1:8" x14ac:dyDescent="0.35">
      <c r="A32" s="196" t="s">
        <v>79</v>
      </c>
      <c r="B32" s="56" t="s">
        <v>1637</v>
      </c>
      <c r="C32" s="25" t="s">
        <v>392</v>
      </c>
      <c r="D32" s="25" t="s">
        <v>348</v>
      </c>
      <c r="E32" s="25" t="s">
        <v>348</v>
      </c>
      <c r="F32" s="25" t="s">
        <v>1483</v>
      </c>
      <c r="G32" s="197">
        <f>VLOOKUP(C32,ADMINISTRATIVAS!$F$12:$L$76,7,FALSE)</f>
        <v>80</v>
      </c>
      <c r="H32" s="196" t="s">
        <v>79</v>
      </c>
    </row>
    <row r="33" spans="1:8" x14ac:dyDescent="0.35">
      <c r="A33" s="196" t="s">
        <v>69</v>
      </c>
      <c r="B33" s="56" t="s">
        <v>1638</v>
      </c>
      <c r="C33" s="25" t="s">
        <v>392</v>
      </c>
      <c r="D33" s="25" t="s">
        <v>348</v>
      </c>
      <c r="E33" s="25" t="s">
        <v>348</v>
      </c>
      <c r="F33" s="25" t="s">
        <v>1483</v>
      </c>
      <c r="G33" s="197">
        <f>VLOOKUP(C33,ADMINISTRATIVAS!$F$12:$L$76,7,FALSE)</f>
        <v>80</v>
      </c>
      <c r="H33" s="196" t="s">
        <v>69</v>
      </c>
    </row>
    <row r="34" spans="1:8" x14ac:dyDescent="0.35">
      <c r="A34" s="196" t="s">
        <v>73</v>
      </c>
      <c r="B34" s="56" t="s">
        <v>1639</v>
      </c>
      <c r="C34" s="25" t="s">
        <v>392</v>
      </c>
      <c r="D34" s="25" t="s">
        <v>348</v>
      </c>
      <c r="E34" s="25" t="s">
        <v>348</v>
      </c>
      <c r="F34" s="25" t="s">
        <v>1483</v>
      </c>
      <c r="G34" s="197">
        <f>VLOOKUP(C34,ADMINISTRATIVAS!$F$12:$L$76,7,FALSE)</f>
        <v>80</v>
      </c>
      <c r="H34" s="196" t="s">
        <v>73</v>
      </c>
    </row>
    <row r="35" spans="1:8" x14ac:dyDescent="0.35">
      <c r="A35" s="196" t="s">
        <v>79</v>
      </c>
      <c r="B35" s="56" t="s">
        <v>1640</v>
      </c>
      <c r="C35" s="25" t="s">
        <v>402</v>
      </c>
      <c r="D35" s="25" t="s">
        <v>348</v>
      </c>
      <c r="E35" s="25" t="s">
        <v>348</v>
      </c>
      <c r="F35" s="25" t="s">
        <v>1483</v>
      </c>
      <c r="G35" s="197">
        <f>VLOOKUP(C35,ADMINISTRATIVAS!$F$12:$L$76,7,FALSE)</f>
        <v>100</v>
      </c>
      <c r="H35" s="196" t="s">
        <v>79</v>
      </c>
    </row>
    <row r="36" spans="1:8" x14ac:dyDescent="0.35">
      <c r="A36" s="196" t="s">
        <v>79</v>
      </c>
      <c r="B36" s="56" t="s">
        <v>470</v>
      </c>
      <c r="C36" s="25" t="s">
        <v>402</v>
      </c>
      <c r="D36" s="25" t="s">
        <v>348</v>
      </c>
      <c r="E36" s="25" t="s">
        <v>348</v>
      </c>
      <c r="F36" s="25" t="s">
        <v>1483</v>
      </c>
      <c r="G36" s="197">
        <f>VLOOKUP(C36,ADMINISTRATIVAS!$F$12:$L$76,7,FALSE)</f>
        <v>100</v>
      </c>
      <c r="H36" s="196" t="s">
        <v>79</v>
      </c>
    </row>
    <row r="37" spans="1:8" x14ac:dyDescent="0.35">
      <c r="A37" s="196" t="s">
        <v>73</v>
      </c>
      <c r="B37" s="56" t="s">
        <v>1641</v>
      </c>
      <c r="C37" s="25" t="s">
        <v>402</v>
      </c>
      <c r="D37" s="25" t="s">
        <v>348</v>
      </c>
      <c r="E37" s="25" t="s">
        <v>348</v>
      </c>
      <c r="F37" s="25" t="s">
        <v>1483</v>
      </c>
      <c r="G37" s="197">
        <f>VLOOKUP(C37,ADMINISTRATIVAS!$F$12:$L$76,7,FALSE)</f>
        <v>100</v>
      </c>
      <c r="H37" s="196" t="s">
        <v>73</v>
      </c>
    </row>
    <row r="38" spans="1:8" x14ac:dyDescent="0.35">
      <c r="A38" s="196" t="s">
        <v>73</v>
      </c>
      <c r="B38" s="25" t="s">
        <v>411</v>
      </c>
      <c r="C38" s="25" t="s">
        <v>410</v>
      </c>
      <c r="D38" s="25" t="s">
        <v>348</v>
      </c>
      <c r="E38" s="25" t="s">
        <v>348</v>
      </c>
      <c r="F38" s="25" t="s">
        <v>1483</v>
      </c>
      <c r="G38" s="197">
        <f>VLOOKUP(C38,ADMINISTRATIVAS!$F$12:$L$76,7,FALSE)</f>
        <v>100</v>
      </c>
      <c r="H38" s="196" t="s">
        <v>73</v>
      </c>
    </row>
    <row r="39" spans="1:8" x14ac:dyDescent="0.35">
      <c r="A39" s="196" t="s">
        <v>70</v>
      </c>
      <c r="B39" s="25" t="s">
        <v>419</v>
      </c>
      <c r="C39" s="25" t="s">
        <v>418</v>
      </c>
      <c r="D39" s="25" t="s">
        <v>348</v>
      </c>
      <c r="E39" s="25" t="s">
        <v>348</v>
      </c>
      <c r="F39" s="25" t="s">
        <v>1483</v>
      </c>
      <c r="G39" s="197">
        <f>VLOOKUP(C39,ADMINISTRATIVAS!$F$12:$L$76,7,FALSE)</f>
        <v>100</v>
      </c>
      <c r="H39" s="196" t="s">
        <v>70</v>
      </c>
    </row>
    <row r="40" spans="1:8" x14ac:dyDescent="0.35">
      <c r="A40" s="196" t="s">
        <v>79</v>
      </c>
      <c r="B40" s="56" t="s">
        <v>1198</v>
      </c>
      <c r="C40" s="25" t="s">
        <v>426</v>
      </c>
      <c r="D40" s="25" t="s">
        <v>348</v>
      </c>
      <c r="E40" s="25" t="s">
        <v>348</v>
      </c>
      <c r="F40" s="25" t="s">
        <v>1483</v>
      </c>
      <c r="G40" s="197">
        <f>VLOOKUP(C40,ADMINISTRATIVAS!$F$12:$L$76,7,FALSE)</f>
        <v>80</v>
      </c>
      <c r="H40" s="196" t="s">
        <v>79</v>
      </c>
    </row>
    <row r="41" spans="1:8" x14ac:dyDescent="0.35">
      <c r="A41" s="196" t="s">
        <v>79</v>
      </c>
      <c r="B41" s="56" t="s">
        <v>448</v>
      </c>
      <c r="C41" s="56" t="s">
        <v>447</v>
      </c>
      <c r="D41" s="25" t="s">
        <v>348</v>
      </c>
      <c r="E41" s="25" t="s">
        <v>348</v>
      </c>
      <c r="F41" s="25" t="s">
        <v>1483</v>
      </c>
      <c r="G41" s="197">
        <f>VLOOKUP(C41,ADMINISTRATIVAS!$F$12:$L$76,7,FALSE)</f>
        <v>80</v>
      </c>
      <c r="H41" s="196" t="s">
        <v>79</v>
      </c>
    </row>
    <row r="42" spans="1:8" x14ac:dyDescent="0.35">
      <c r="A42" s="196" t="s">
        <v>79</v>
      </c>
      <c r="B42" s="56" t="s">
        <v>470</v>
      </c>
      <c r="C42" s="25" t="s">
        <v>462</v>
      </c>
      <c r="D42" s="25" t="s">
        <v>348</v>
      </c>
      <c r="E42" s="25" t="s">
        <v>348</v>
      </c>
      <c r="F42" s="25" t="s">
        <v>1483</v>
      </c>
      <c r="G42" s="197">
        <f>VLOOKUP(C42,ADMINISTRATIVAS!$F$12:$L$76,7,FALSE)</f>
        <v>100</v>
      </c>
      <c r="H42" s="196" t="s">
        <v>79</v>
      </c>
    </row>
    <row r="43" spans="1:8" x14ac:dyDescent="0.35">
      <c r="A43" s="196" t="s">
        <v>79</v>
      </c>
      <c r="B43" s="56" t="s">
        <v>545</v>
      </c>
      <c r="C43" s="25" t="s">
        <v>462</v>
      </c>
      <c r="D43" s="25" t="s">
        <v>348</v>
      </c>
      <c r="E43" s="25" t="s">
        <v>348</v>
      </c>
      <c r="F43" s="25" t="s">
        <v>1483</v>
      </c>
      <c r="G43" s="197">
        <f>VLOOKUP(C43,ADMINISTRATIVAS!$F$12:$L$76,7,FALSE)</f>
        <v>100</v>
      </c>
      <c r="H43" s="196" t="s">
        <v>79</v>
      </c>
    </row>
    <row r="44" spans="1:8" x14ac:dyDescent="0.35">
      <c r="A44" s="196" t="s">
        <v>79</v>
      </c>
      <c r="B44" s="25" t="s">
        <v>470</v>
      </c>
      <c r="C44" s="25" t="s">
        <v>469</v>
      </c>
      <c r="D44" s="25" t="s">
        <v>348</v>
      </c>
      <c r="E44" s="25" t="s">
        <v>348</v>
      </c>
      <c r="F44" s="25" t="s">
        <v>1483</v>
      </c>
      <c r="G44" s="197">
        <f>VLOOKUP(C44,ADMINISTRATIVAS!$F$12:$L$76,7,FALSE)</f>
        <v>100</v>
      </c>
      <c r="H44" s="196" t="s">
        <v>79</v>
      </c>
    </row>
    <row r="45" spans="1:8" x14ac:dyDescent="0.35">
      <c r="A45" s="196" t="s">
        <v>70</v>
      </c>
      <c r="B45" s="25" t="s">
        <v>482</v>
      </c>
      <c r="C45" s="56" t="s">
        <v>481</v>
      </c>
      <c r="D45" s="25" t="s">
        <v>348</v>
      </c>
      <c r="E45" s="25" t="s">
        <v>348</v>
      </c>
      <c r="F45" s="25" t="s">
        <v>1483</v>
      </c>
      <c r="G45" s="197">
        <f>VLOOKUP(C45,ADMINISTRATIVAS!$F$12:$L$76,7,FALSE)</f>
        <v>100</v>
      </c>
      <c r="H45" s="196" t="s">
        <v>70</v>
      </c>
    </row>
    <row r="46" spans="1:8" x14ac:dyDescent="0.35">
      <c r="A46" s="196" t="s">
        <v>79</v>
      </c>
      <c r="B46" s="56" t="s">
        <v>1642</v>
      </c>
      <c r="C46" s="56" t="s">
        <v>489</v>
      </c>
      <c r="D46" s="25" t="s">
        <v>348</v>
      </c>
      <c r="E46" s="25" t="s">
        <v>348</v>
      </c>
      <c r="F46" s="25" t="s">
        <v>1483</v>
      </c>
      <c r="G46" s="197">
        <f>VLOOKUP(C46,ADMINISTRATIVAS!$F$12:$L$76,7,FALSE)</f>
        <v>100</v>
      </c>
      <c r="H46" s="196" t="s">
        <v>79</v>
      </c>
    </row>
    <row r="47" spans="1:8" x14ac:dyDescent="0.35">
      <c r="A47" s="196" t="s">
        <v>79</v>
      </c>
      <c r="B47" s="56" t="s">
        <v>1634</v>
      </c>
      <c r="C47" s="56" t="s">
        <v>489</v>
      </c>
      <c r="D47" s="25" t="s">
        <v>348</v>
      </c>
      <c r="E47" s="25" t="s">
        <v>348</v>
      </c>
      <c r="F47" s="25" t="s">
        <v>1483</v>
      </c>
      <c r="G47" s="197">
        <f>VLOOKUP(C47,ADMINISTRATIVAS!$F$12:$L$76,7,FALSE)</f>
        <v>100</v>
      </c>
      <c r="H47" s="196" t="s">
        <v>79</v>
      </c>
    </row>
    <row r="48" spans="1:8" x14ac:dyDescent="0.35">
      <c r="A48" s="196" t="s">
        <v>79</v>
      </c>
      <c r="B48" s="56" t="s">
        <v>1635</v>
      </c>
      <c r="C48" s="56" t="s">
        <v>489</v>
      </c>
      <c r="D48" s="25" t="s">
        <v>348</v>
      </c>
      <c r="E48" s="25" t="s">
        <v>348</v>
      </c>
      <c r="F48" s="25" t="s">
        <v>1483</v>
      </c>
      <c r="G48" s="197">
        <f>VLOOKUP(C48,ADMINISTRATIVAS!$F$12:$L$76,7,FALSE)</f>
        <v>100</v>
      </c>
      <c r="H48" s="196" t="s">
        <v>79</v>
      </c>
    </row>
    <row r="49" spans="1:8" x14ac:dyDescent="0.35">
      <c r="A49" s="196" t="s">
        <v>79</v>
      </c>
      <c r="B49" s="56" t="s">
        <v>1636</v>
      </c>
      <c r="C49" s="56" t="s">
        <v>489</v>
      </c>
      <c r="D49" s="25" t="s">
        <v>348</v>
      </c>
      <c r="E49" s="25" t="s">
        <v>348</v>
      </c>
      <c r="F49" s="25" t="s">
        <v>1483</v>
      </c>
      <c r="G49" s="197">
        <f>VLOOKUP(C49,ADMINISTRATIVAS!$F$12:$L$76,7,FALSE)</f>
        <v>100</v>
      </c>
      <c r="H49" s="196" t="s">
        <v>79</v>
      </c>
    </row>
    <row r="50" spans="1:8" x14ac:dyDescent="0.35">
      <c r="A50" s="196" t="s">
        <v>79</v>
      </c>
      <c r="B50" s="56" t="s">
        <v>1637</v>
      </c>
      <c r="C50" s="56" t="s">
        <v>489</v>
      </c>
      <c r="D50" s="25" t="s">
        <v>348</v>
      </c>
      <c r="E50" s="25" t="s">
        <v>348</v>
      </c>
      <c r="F50" s="25" t="s">
        <v>1483</v>
      </c>
      <c r="G50" s="197">
        <f>VLOOKUP(C50,ADMINISTRATIVAS!$F$12:$L$76,7,FALSE)</f>
        <v>100</v>
      </c>
      <c r="H50" s="196" t="s">
        <v>79</v>
      </c>
    </row>
    <row r="51" spans="1:8" x14ac:dyDescent="0.35">
      <c r="A51" s="196" t="s">
        <v>79</v>
      </c>
      <c r="B51" s="56" t="s">
        <v>470</v>
      </c>
      <c r="C51" s="25" t="s">
        <v>508</v>
      </c>
      <c r="D51" s="25" t="s">
        <v>348</v>
      </c>
      <c r="E51" s="25" t="s">
        <v>348</v>
      </c>
      <c r="F51" s="25" t="s">
        <v>1483</v>
      </c>
      <c r="G51" s="197">
        <f>VLOOKUP(C51,ADMINISTRATIVAS!$F$12:$L$76,7,FALSE)</f>
        <v>100</v>
      </c>
      <c r="H51" s="196" t="s">
        <v>79</v>
      </c>
    </row>
    <row r="52" spans="1:8" x14ac:dyDescent="0.35">
      <c r="A52" s="196" t="s">
        <v>79</v>
      </c>
      <c r="B52" s="56" t="s">
        <v>545</v>
      </c>
      <c r="C52" s="25" t="s">
        <v>508</v>
      </c>
      <c r="D52" s="25" t="s">
        <v>348</v>
      </c>
      <c r="E52" s="25" t="s">
        <v>348</v>
      </c>
      <c r="F52" s="25" t="s">
        <v>1483</v>
      </c>
      <c r="G52" s="197">
        <f>VLOOKUP(C52,ADMINISTRATIVAS!$F$12:$L$76,7,FALSE)</f>
        <v>100</v>
      </c>
      <c r="H52" s="196" t="s">
        <v>79</v>
      </c>
    </row>
    <row r="53" spans="1:8" x14ac:dyDescent="0.35">
      <c r="A53" s="196" t="s">
        <v>70</v>
      </c>
      <c r="B53" s="56" t="s">
        <v>1643</v>
      </c>
      <c r="C53" s="25" t="s">
        <v>521</v>
      </c>
      <c r="D53" s="25" t="s">
        <v>348</v>
      </c>
      <c r="E53" s="25" t="s">
        <v>348</v>
      </c>
      <c r="F53" s="25" t="s">
        <v>1483</v>
      </c>
      <c r="G53" s="197">
        <f>VLOOKUP(C53,ADMINISTRATIVAS!$F$12:$L$76,7,FALSE)</f>
        <v>100</v>
      </c>
      <c r="H53" s="196" t="s">
        <v>70</v>
      </c>
    </row>
    <row r="54" spans="1:8" x14ac:dyDescent="0.35">
      <c r="A54" s="196" t="s">
        <v>70</v>
      </c>
      <c r="B54" s="56" t="s">
        <v>1644</v>
      </c>
      <c r="C54" s="25" t="s">
        <v>521</v>
      </c>
      <c r="D54" s="25" t="s">
        <v>348</v>
      </c>
      <c r="E54" s="25" t="s">
        <v>348</v>
      </c>
      <c r="F54" s="25" t="s">
        <v>1483</v>
      </c>
      <c r="G54" s="197">
        <f>VLOOKUP(C54,ADMINISTRATIVAS!$F$12:$L$76,7,FALSE)</f>
        <v>100</v>
      </c>
      <c r="H54" s="196" t="s">
        <v>70</v>
      </c>
    </row>
    <row r="55" spans="1:8" x14ac:dyDescent="0.35">
      <c r="A55" s="196" t="s">
        <v>70</v>
      </c>
      <c r="B55" s="56" t="s">
        <v>1645</v>
      </c>
      <c r="C55" s="25" t="s">
        <v>521</v>
      </c>
      <c r="D55" s="25" t="s">
        <v>348</v>
      </c>
      <c r="E55" s="25" t="s">
        <v>348</v>
      </c>
      <c r="F55" s="25" t="s">
        <v>1483</v>
      </c>
      <c r="G55" s="197">
        <f>VLOOKUP(C55,ADMINISTRATIVAS!$F$12:$L$76,7,FALSE)</f>
        <v>100</v>
      </c>
      <c r="H55" s="196" t="s">
        <v>70</v>
      </c>
    </row>
    <row r="56" spans="1:8" x14ac:dyDescent="0.35">
      <c r="A56" s="196" t="s">
        <v>70</v>
      </c>
      <c r="B56" s="56" t="s">
        <v>1643</v>
      </c>
      <c r="C56" s="25" t="s">
        <v>529</v>
      </c>
      <c r="D56" s="25" t="s">
        <v>348</v>
      </c>
      <c r="E56" s="25" t="s">
        <v>348</v>
      </c>
      <c r="F56" s="25" t="s">
        <v>1483</v>
      </c>
      <c r="G56" s="197">
        <f>VLOOKUP(C56,ADMINISTRATIVAS!$F$12:$L$76,7,FALSE)</f>
        <v>100</v>
      </c>
      <c r="H56" s="196" t="s">
        <v>70</v>
      </c>
    </row>
    <row r="57" spans="1:8" x14ac:dyDescent="0.35">
      <c r="A57" s="196" t="s">
        <v>70</v>
      </c>
      <c r="B57" s="56" t="s">
        <v>1644</v>
      </c>
      <c r="C57" s="25" t="s">
        <v>529</v>
      </c>
      <c r="D57" s="25" t="s">
        <v>348</v>
      </c>
      <c r="E57" s="25" t="s">
        <v>348</v>
      </c>
      <c r="F57" s="25" t="s">
        <v>1483</v>
      </c>
      <c r="G57" s="197">
        <f>VLOOKUP(C57,ADMINISTRATIVAS!$F$12:$L$76,7,FALSE)</f>
        <v>100</v>
      </c>
      <c r="H57" s="196" t="s">
        <v>70</v>
      </c>
    </row>
    <row r="58" spans="1:8" x14ac:dyDescent="0.35">
      <c r="A58" s="196" t="s">
        <v>79</v>
      </c>
      <c r="B58" s="25" t="s">
        <v>545</v>
      </c>
      <c r="C58" s="25" t="s">
        <v>544</v>
      </c>
      <c r="D58" s="25" t="s">
        <v>348</v>
      </c>
      <c r="E58" s="25" t="s">
        <v>348</v>
      </c>
      <c r="F58" s="25" t="s">
        <v>1483</v>
      </c>
      <c r="G58" s="197">
        <f>VLOOKUP(C58,ADMINISTRATIVAS!$F$12:$L$76,7,FALSE)</f>
        <v>80</v>
      </c>
      <c r="H58" s="196" t="s">
        <v>79</v>
      </c>
    </row>
    <row r="59" spans="1:8" x14ac:dyDescent="0.35">
      <c r="A59" s="196" t="s">
        <v>79</v>
      </c>
      <c r="B59" s="56" t="s">
        <v>470</v>
      </c>
      <c r="C59" s="25" t="s">
        <v>564</v>
      </c>
      <c r="D59" s="25" t="s">
        <v>348</v>
      </c>
      <c r="E59" s="25" t="s">
        <v>348</v>
      </c>
      <c r="F59" s="25" t="s">
        <v>1483</v>
      </c>
      <c r="G59" s="197">
        <f>VLOOKUP(C59,ADMINISTRATIVAS!$F$12:$L$76,7,FALSE)</f>
        <v>80</v>
      </c>
      <c r="H59" s="196" t="s">
        <v>79</v>
      </c>
    </row>
    <row r="60" spans="1:8" x14ac:dyDescent="0.35">
      <c r="A60" s="196" t="s">
        <v>79</v>
      </c>
      <c r="B60" s="56" t="s">
        <v>993</v>
      </c>
      <c r="C60" s="25" t="s">
        <v>564</v>
      </c>
      <c r="D60" s="25" t="s">
        <v>348</v>
      </c>
      <c r="E60" s="25" t="s">
        <v>348</v>
      </c>
      <c r="F60" s="25" t="s">
        <v>1483</v>
      </c>
      <c r="G60" s="197">
        <f>VLOOKUP(C60,ADMINISTRATIVAS!$F$12:$L$76,7,FALSE)</f>
        <v>80</v>
      </c>
      <c r="H60" s="196" t="s">
        <v>79</v>
      </c>
    </row>
    <row r="61" spans="1:8" x14ac:dyDescent="0.35">
      <c r="A61" s="196" t="s">
        <v>79</v>
      </c>
      <c r="B61" s="56" t="s">
        <v>1646</v>
      </c>
      <c r="C61" s="25" t="s">
        <v>571</v>
      </c>
      <c r="D61" s="25" t="s">
        <v>348</v>
      </c>
      <c r="E61" s="25" t="s">
        <v>348</v>
      </c>
      <c r="F61" s="25" t="s">
        <v>1483</v>
      </c>
      <c r="G61" s="197">
        <f>VLOOKUP(C61,ADMINISTRATIVAS!$F$12:$L$76,7,FALSE)</f>
        <v>80</v>
      </c>
      <c r="H61" s="196" t="s">
        <v>79</v>
      </c>
    </row>
    <row r="62" spans="1:8" x14ac:dyDescent="0.35">
      <c r="A62" s="196" t="s">
        <v>79</v>
      </c>
      <c r="B62" s="56" t="s">
        <v>1647</v>
      </c>
      <c r="C62" s="25" t="s">
        <v>571</v>
      </c>
      <c r="D62" s="25" t="s">
        <v>348</v>
      </c>
      <c r="E62" s="25" t="s">
        <v>348</v>
      </c>
      <c r="F62" s="25" t="s">
        <v>1483</v>
      </c>
      <c r="G62" s="197">
        <f>VLOOKUP(C62,ADMINISTRATIVAS!$F$12:$L$76,7,FALSE)</f>
        <v>80</v>
      </c>
      <c r="H62" s="196" t="s">
        <v>79</v>
      </c>
    </row>
    <row r="63" spans="1:8" x14ac:dyDescent="0.35">
      <c r="A63" s="196" t="s">
        <v>79</v>
      </c>
      <c r="B63" s="56" t="s">
        <v>1648</v>
      </c>
      <c r="C63" s="25" t="s">
        <v>571</v>
      </c>
      <c r="D63" s="25" t="s">
        <v>348</v>
      </c>
      <c r="E63" s="25" t="s">
        <v>348</v>
      </c>
      <c r="F63" s="25" t="s">
        <v>1483</v>
      </c>
      <c r="G63" s="197">
        <f>VLOOKUP(C63,ADMINISTRATIVAS!$F$12:$L$76,7,FALSE)</f>
        <v>80</v>
      </c>
      <c r="H63" s="196" t="s">
        <v>79</v>
      </c>
    </row>
    <row r="64" spans="1:8" x14ac:dyDescent="0.35">
      <c r="A64" s="196" t="s">
        <v>79</v>
      </c>
      <c r="B64" s="56" t="s">
        <v>470</v>
      </c>
      <c r="C64" s="25" t="s">
        <v>571</v>
      </c>
      <c r="D64" s="25" t="s">
        <v>348</v>
      </c>
      <c r="E64" s="25" t="s">
        <v>348</v>
      </c>
      <c r="F64" s="25" t="s">
        <v>1483</v>
      </c>
      <c r="G64" s="197">
        <f>VLOOKUP(C64,ADMINISTRATIVAS!$F$12:$L$76,7,FALSE)</f>
        <v>80</v>
      </c>
      <c r="H64" s="196" t="s">
        <v>79</v>
      </c>
    </row>
    <row r="65" spans="1:8" x14ac:dyDescent="0.35">
      <c r="A65" s="196" t="s">
        <v>79</v>
      </c>
      <c r="B65" s="56" t="s">
        <v>1649</v>
      </c>
      <c r="C65" s="25" t="s">
        <v>571</v>
      </c>
      <c r="D65" s="25" t="s">
        <v>348</v>
      </c>
      <c r="E65" s="25" t="s">
        <v>348</v>
      </c>
      <c r="F65" s="25" t="s">
        <v>1483</v>
      </c>
      <c r="G65" s="197">
        <f>VLOOKUP(C65,ADMINISTRATIVAS!$F$12:$L$76,7,FALSE)</f>
        <v>80</v>
      </c>
      <c r="H65" s="196" t="s">
        <v>79</v>
      </c>
    </row>
    <row r="66" spans="1:8" x14ac:dyDescent="0.35">
      <c r="A66" s="196" t="s">
        <v>79</v>
      </c>
      <c r="B66" s="56" t="s">
        <v>993</v>
      </c>
      <c r="C66" s="25" t="s">
        <v>571</v>
      </c>
      <c r="D66" s="25" t="s">
        <v>348</v>
      </c>
      <c r="E66" s="25" t="s">
        <v>348</v>
      </c>
      <c r="F66" s="25" t="s">
        <v>1483</v>
      </c>
      <c r="G66" s="197">
        <f>VLOOKUP(C66,ADMINISTRATIVAS!$F$12:$L$76,7,FALSE)</f>
        <v>80</v>
      </c>
      <c r="H66" s="196" t="s">
        <v>79</v>
      </c>
    </row>
    <row r="67" spans="1:8" x14ac:dyDescent="0.35">
      <c r="A67" s="196" t="s">
        <v>79</v>
      </c>
      <c r="B67" s="56" t="s">
        <v>1648</v>
      </c>
      <c r="C67" s="25" t="s">
        <v>581</v>
      </c>
      <c r="D67" s="25" t="s">
        <v>348</v>
      </c>
      <c r="E67" s="25" t="s">
        <v>348</v>
      </c>
      <c r="F67" s="25" t="s">
        <v>1483</v>
      </c>
      <c r="G67" s="197">
        <f>VLOOKUP(C67,ADMINISTRATIVAS!$F$12:$L$76,7,FALSE)</f>
        <v>80</v>
      </c>
      <c r="H67" s="196" t="s">
        <v>79</v>
      </c>
    </row>
    <row r="68" spans="1:8" x14ac:dyDescent="0.35">
      <c r="A68" s="196" t="s">
        <v>79</v>
      </c>
      <c r="B68" s="56" t="s">
        <v>1649</v>
      </c>
      <c r="C68" s="25" t="s">
        <v>581</v>
      </c>
      <c r="D68" s="25" t="s">
        <v>348</v>
      </c>
      <c r="E68" s="25" t="s">
        <v>348</v>
      </c>
      <c r="F68" s="25" t="s">
        <v>1483</v>
      </c>
      <c r="G68" s="197">
        <f>VLOOKUP(C68,ADMINISTRATIVAS!$F$12:$L$76,7,FALSE)</f>
        <v>80</v>
      </c>
      <c r="H68" s="196" t="s">
        <v>79</v>
      </c>
    </row>
    <row r="69" spans="1:8" x14ac:dyDescent="0.35">
      <c r="A69" s="196" t="s">
        <v>79</v>
      </c>
      <c r="B69" s="56" t="s">
        <v>993</v>
      </c>
      <c r="C69" s="25" t="s">
        <v>581</v>
      </c>
      <c r="D69" s="25" t="s">
        <v>348</v>
      </c>
      <c r="E69" s="25" t="s">
        <v>348</v>
      </c>
      <c r="F69" s="25" t="s">
        <v>1483</v>
      </c>
      <c r="G69" s="197">
        <f>VLOOKUP(C69,ADMINISTRATIVAS!$F$12:$L$76,7,FALSE)</f>
        <v>80</v>
      </c>
      <c r="H69" s="196" t="s">
        <v>79</v>
      </c>
    </row>
    <row r="70" spans="1:8" x14ac:dyDescent="0.35">
      <c r="A70" s="196" t="s">
        <v>79</v>
      </c>
      <c r="B70" s="56" t="s">
        <v>1648</v>
      </c>
      <c r="C70" s="25" t="s">
        <v>588</v>
      </c>
      <c r="D70" s="25" t="s">
        <v>348</v>
      </c>
      <c r="E70" s="25" t="s">
        <v>348</v>
      </c>
      <c r="F70" s="25" t="s">
        <v>1483</v>
      </c>
      <c r="G70" s="197">
        <f>VLOOKUP(C70,ADMINISTRATIVAS!$F$12:$L$76,7,FALSE)</f>
        <v>80</v>
      </c>
      <c r="H70" s="196" t="s">
        <v>79</v>
      </c>
    </row>
    <row r="71" spans="1:8" x14ac:dyDescent="0.35">
      <c r="A71" s="196" t="s">
        <v>79</v>
      </c>
      <c r="B71" s="56" t="s">
        <v>1649</v>
      </c>
      <c r="C71" s="25" t="s">
        <v>588</v>
      </c>
      <c r="D71" s="25" t="s">
        <v>348</v>
      </c>
      <c r="E71" s="25" t="s">
        <v>348</v>
      </c>
      <c r="F71" s="25" t="s">
        <v>1483</v>
      </c>
      <c r="G71" s="197">
        <f>VLOOKUP(C71,ADMINISTRATIVAS!$F$12:$L$76,7,FALSE)</f>
        <v>80</v>
      </c>
      <c r="H71" s="196" t="s">
        <v>79</v>
      </c>
    </row>
    <row r="72" spans="1:8" x14ac:dyDescent="0.35">
      <c r="A72" s="196" t="s">
        <v>79</v>
      </c>
      <c r="B72" s="56" t="s">
        <v>1648</v>
      </c>
      <c r="C72" s="25" t="s">
        <v>595</v>
      </c>
      <c r="D72" s="25" t="s">
        <v>348</v>
      </c>
      <c r="E72" s="25" t="s">
        <v>348</v>
      </c>
      <c r="F72" s="25" t="s">
        <v>1483</v>
      </c>
      <c r="G72" s="197">
        <f>VLOOKUP(C72,ADMINISTRATIVAS!$F$12:$L$76,7,FALSE)</f>
        <v>100</v>
      </c>
      <c r="H72" s="196" t="s">
        <v>79</v>
      </c>
    </row>
    <row r="73" spans="1:8" x14ac:dyDescent="0.35">
      <c r="A73" s="196" t="s">
        <v>79</v>
      </c>
      <c r="B73" s="56" t="s">
        <v>993</v>
      </c>
      <c r="C73" s="25" t="s">
        <v>595</v>
      </c>
      <c r="D73" s="25" t="s">
        <v>348</v>
      </c>
      <c r="E73" s="25" t="s">
        <v>348</v>
      </c>
      <c r="F73" s="25" t="s">
        <v>1483</v>
      </c>
      <c r="G73" s="197">
        <f>VLOOKUP(C73,ADMINISTRATIVAS!$F$12:$L$76,7,FALSE)</f>
        <v>100</v>
      </c>
      <c r="H73" s="196" t="s">
        <v>79</v>
      </c>
    </row>
    <row r="74" spans="1:8" x14ac:dyDescent="0.35">
      <c r="A74" s="196" t="s">
        <v>79</v>
      </c>
      <c r="B74" s="25" t="s">
        <v>470</v>
      </c>
      <c r="C74" s="25" t="s">
        <v>725</v>
      </c>
      <c r="D74" s="25" t="s">
        <v>348</v>
      </c>
      <c r="E74" s="25" t="s">
        <v>348</v>
      </c>
      <c r="F74" s="25" t="s">
        <v>1506</v>
      </c>
      <c r="G74" s="197">
        <f>VLOOKUP(C74,TECNICAS!$E$12:$K$117,7,FALSE)</f>
        <v>100</v>
      </c>
      <c r="H74" s="196" t="s">
        <v>79</v>
      </c>
    </row>
    <row r="75" spans="1:8" x14ac:dyDescent="0.35">
      <c r="A75" s="196" t="s">
        <v>79</v>
      </c>
      <c r="B75" s="56" t="s">
        <v>1640</v>
      </c>
      <c r="C75" s="25" t="s">
        <v>732</v>
      </c>
      <c r="D75" s="25" t="s">
        <v>348</v>
      </c>
      <c r="E75" s="25" t="s">
        <v>348</v>
      </c>
      <c r="F75" s="25" t="s">
        <v>1506</v>
      </c>
      <c r="G75" s="197">
        <f>VLOOKUP(C75,TECNICAS!$E$12:$K$117,7,FALSE)</f>
        <v>100</v>
      </c>
      <c r="H75" s="196" t="s">
        <v>79</v>
      </c>
    </row>
    <row r="76" spans="1:8" x14ac:dyDescent="0.35">
      <c r="A76" s="196" t="s">
        <v>79</v>
      </c>
      <c r="B76" s="56" t="s">
        <v>470</v>
      </c>
      <c r="C76" s="25" t="s">
        <v>732</v>
      </c>
      <c r="D76" s="25" t="s">
        <v>348</v>
      </c>
      <c r="E76" s="25" t="s">
        <v>348</v>
      </c>
      <c r="F76" s="25" t="s">
        <v>1506</v>
      </c>
      <c r="G76" s="197">
        <f>VLOOKUP(C76,TECNICAS!$E$12:$K$117,7,FALSE)</f>
        <v>100</v>
      </c>
      <c r="H76" s="196" t="s">
        <v>79</v>
      </c>
    </row>
    <row r="77" spans="1:8" x14ac:dyDescent="0.35">
      <c r="A77" s="196" t="s">
        <v>79</v>
      </c>
      <c r="B77" s="56" t="s">
        <v>1650</v>
      </c>
      <c r="C77" s="25" t="s">
        <v>732</v>
      </c>
      <c r="D77" s="25" t="s">
        <v>348</v>
      </c>
      <c r="E77" s="25" t="s">
        <v>348</v>
      </c>
      <c r="F77" s="25" t="s">
        <v>1506</v>
      </c>
      <c r="G77" s="197">
        <f>VLOOKUP(C77,TECNICAS!$E$12:$K$117,7,FALSE)</f>
        <v>100</v>
      </c>
      <c r="H77" s="196" t="s">
        <v>79</v>
      </c>
    </row>
    <row r="78" spans="1:8" x14ac:dyDescent="0.35">
      <c r="A78" s="196" t="s">
        <v>79</v>
      </c>
      <c r="B78" s="25" t="s">
        <v>747</v>
      </c>
      <c r="C78" s="56" t="s">
        <v>746</v>
      </c>
      <c r="D78" s="25" t="s">
        <v>348</v>
      </c>
      <c r="E78" s="25" t="s">
        <v>348</v>
      </c>
      <c r="F78" s="25" t="s">
        <v>1506</v>
      </c>
      <c r="G78" s="197">
        <f>VLOOKUP(C78,TECNICAS!$E$12:$K$117,7,FALSE)</f>
        <v>100</v>
      </c>
      <c r="H78" s="196" t="s">
        <v>79</v>
      </c>
    </row>
    <row r="79" spans="1:8" x14ac:dyDescent="0.35">
      <c r="A79" s="196" t="s">
        <v>79</v>
      </c>
      <c r="B79" s="25" t="s">
        <v>747</v>
      </c>
      <c r="C79" s="56" t="s">
        <v>754</v>
      </c>
      <c r="D79" s="25" t="s">
        <v>348</v>
      </c>
      <c r="E79" s="25" t="s">
        <v>348</v>
      </c>
      <c r="F79" s="25" t="s">
        <v>1506</v>
      </c>
      <c r="G79" s="197">
        <f>VLOOKUP(C79,TECNICAS!$E$12:$K$117,7,FALSE)</f>
        <v>80</v>
      </c>
      <c r="H79" s="196" t="s">
        <v>79</v>
      </c>
    </row>
    <row r="80" spans="1:8" x14ac:dyDescent="0.35">
      <c r="A80" s="196" t="s">
        <v>79</v>
      </c>
      <c r="B80" s="56" t="s">
        <v>1640</v>
      </c>
      <c r="C80" s="56" t="s">
        <v>762</v>
      </c>
      <c r="D80" s="25" t="s">
        <v>348</v>
      </c>
      <c r="E80" s="25" t="s">
        <v>348</v>
      </c>
      <c r="F80" s="25" t="s">
        <v>1506</v>
      </c>
      <c r="G80" s="197">
        <f>VLOOKUP(C80,TECNICAS!$E$12:$K$117,7,FALSE)</f>
        <v>60</v>
      </c>
      <c r="H80" s="196" t="s">
        <v>79</v>
      </c>
    </row>
    <row r="81" spans="1:8" x14ac:dyDescent="0.35">
      <c r="A81" s="196" t="s">
        <v>79</v>
      </c>
      <c r="B81" s="56" t="s">
        <v>470</v>
      </c>
      <c r="C81" s="56" t="s">
        <v>762</v>
      </c>
      <c r="D81" s="25" t="s">
        <v>348</v>
      </c>
      <c r="E81" s="25" t="s">
        <v>348</v>
      </c>
      <c r="F81" s="25" t="s">
        <v>1506</v>
      </c>
      <c r="G81" s="197">
        <f>VLOOKUP(C81,TECNICAS!$E$12:$K$117,7,FALSE)</f>
        <v>60</v>
      </c>
      <c r="H81" s="196" t="s">
        <v>79</v>
      </c>
    </row>
    <row r="82" spans="1:8" x14ac:dyDescent="0.35">
      <c r="A82" s="196" t="s">
        <v>79</v>
      </c>
      <c r="B82" s="25" t="s">
        <v>747</v>
      </c>
      <c r="C82" s="56" t="s">
        <v>771</v>
      </c>
      <c r="D82" s="25" t="s">
        <v>348</v>
      </c>
      <c r="E82" s="25" t="s">
        <v>348</v>
      </c>
      <c r="F82" s="25" t="s">
        <v>1506</v>
      </c>
      <c r="G82" s="197">
        <f>VLOOKUP(C82,TECNICAS!$E$12:$K$117,7,FALSE)</f>
        <v>80</v>
      </c>
      <c r="H82" s="196" t="s">
        <v>79</v>
      </c>
    </row>
    <row r="83" spans="1:8" x14ac:dyDescent="0.35">
      <c r="A83" s="196" t="s">
        <v>79</v>
      </c>
      <c r="B83" s="25" t="s">
        <v>747</v>
      </c>
      <c r="C83" s="56" t="s">
        <v>799</v>
      </c>
      <c r="D83" s="25" t="s">
        <v>348</v>
      </c>
      <c r="E83" s="25" t="s">
        <v>348</v>
      </c>
      <c r="F83" s="25" t="s">
        <v>1506</v>
      </c>
      <c r="G83" s="197">
        <f>VLOOKUP(C83,TECNICAS!$E$12:$K$117,7,FALSE)</f>
        <v>100</v>
      </c>
      <c r="H83" s="196" t="s">
        <v>79</v>
      </c>
    </row>
    <row r="84" spans="1:8" x14ac:dyDescent="0.35">
      <c r="A84" s="196" t="s">
        <v>79</v>
      </c>
      <c r="B84" s="56" t="s">
        <v>1640</v>
      </c>
      <c r="C84" s="56" t="s">
        <v>811</v>
      </c>
      <c r="D84" s="25" t="s">
        <v>348</v>
      </c>
      <c r="E84" s="25" t="s">
        <v>348</v>
      </c>
      <c r="F84" s="25" t="s">
        <v>1506</v>
      </c>
      <c r="G84" s="197">
        <f>VLOOKUP(C84,TECNICAS!$E$12:$K$117,7,FALSE)</f>
        <v>80</v>
      </c>
      <c r="H84" s="196" t="s">
        <v>79</v>
      </c>
    </row>
    <row r="85" spans="1:8" x14ac:dyDescent="0.35">
      <c r="A85" s="196" t="s">
        <v>79</v>
      </c>
      <c r="B85" s="56" t="s">
        <v>470</v>
      </c>
      <c r="C85" s="56" t="s">
        <v>811</v>
      </c>
      <c r="D85" s="25" t="s">
        <v>348</v>
      </c>
      <c r="E85" s="25" t="s">
        <v>348</v>
      </c>
      <c r="F85" s="25" t="s">
        <v>1506</v>
      </c>
      <c r="G85" s="197">
        <f>VLOOKUP(C85,TECNICAS!$E$12:$K$117,7,FALSE)</f>
        <v>80</v>
      </c>
      <c r="H85" s="196" t="s">
        <v>79</v>
      </c>
    </row>
    <row r="86" spans="1:8" x14ac:dyDescent="0.35">
      <c r="A86" s="196" t="s">
        <v>79</v>
      </c>
      <c r="B86" s="25" t="s">
        <v>747</v>
      </c>
      <c r="C86" s="56" t="s">
        <v>819</v>
      </c>
      <c r="D86" s="25" t="s">
        <v>348</v>
      </c>
      <c r="E86" s="25" t="s">
        <v>348</v>
      </c>
      <c r="F86" s="25" t="s">
        <v>1506</v>
      </c>
      <c r="G86" s="197">
        <f>VLOOKUP(C86,TECNICAS!$E$12:$K$117,7,FALSE)</f>
        <v>80</v>
      </c>
      <c r="H86" s="196" t="s">
        <v>79</v>
      </c>
    </row>
    <row r="87" spans="1:8" x14ac:dyDescent="0.35">
      <c r="A87" s="196" t="s">
        <v>79</v>
      </c>
      <c r="B87" s="25" t="s">
        <v>747</v>
      </c>
      <c r="C87" s="56" t="s">
        <v>827</v>
      </c>
      <c r="D87" s="25" t="s">
        <v>348</v>
      </c>
      <c r="E87" s="25" t="s">
        <v>348</v>
      </c>
      <c r="F87" s="25" t="s">
        <v>1506</v>
      </c>
      <c r="G87" s="197">
        <f>VLOOKUP(C87,TECNICAS!$E$12:$K$117,7,FALSE)</f>
        <v>100</v>
      </c>
      <c r="H87" s="196" t="s">
        <v>79</v>
      </c>
    </row>
    <row r="88" spans="1:8" x14ac:dyDescent="0.35">
      <c r="A88" s="196" t="s">
        <v>79</v>
      </c>
      <c r="B88" s="56" t="s">
        <v>1640</v>
      </c>
      <c r="C88" s="56" t="s">
        <v>835</v>
      </c>
      <c r="D88" s="25" t="s">
        <v>348</v>
      </c>
      <c r="E88" s="25" t="s">
        <v>348</v>
      </c>
      <c r="F88" s="25" t="s">
        <v>1506</v>
      </c>
      <c r="G88" s="197">
        <f>VLOOKUP(C88,TECNICAS!$E$12:$K$117,7,FALSE)</f>
        <v>80</v>
      </c>
      <c r="H88" s="196" t="s">
        <v>79</v>
      </c>
    </row>
    <row r="89" spans="1:8" x14ac:dyDescent="0.35">
      <c r="A89" s="196" t="s">
        <v>79</v>
      </c>
      <c r="B89" s="56" t="s">
        <v>470</v>
      </c>
      <c r="C89" s="56" t="s">
        <v>835</v>
      </c>
      <c r="D89" s="25" t="s">
        <v>348</v>
      </c>
      <c r="E89" s="25" t="s">
        <v>348</v>
      </c>
      <c r="F89" s="25" t="s">
        <v>1506</v>
      </c>
      <c r="G89" s="197">
        <f>VLOOKUP(C89,TECNICAS!$E$12:$K$117,7,FALSE)</f>
        <v>80</v>
      </c>
      <c r="H89" s="196" t="s">
        <v>79</v>
      </c>
    </row>
    <row r="90" spans="1:8" x14ac:dyDescent="0.35">
      <c r="A90" s="196" t="s">
        <v>79</v>
      </c>
      <c r="B90" s="25" t="s">
        <v>470</v>
      </c>
      <c r="C90" s="56" t="s">
        <v>843</v>
      </c>
      <c r="D90" s="25" t="s">
        <v>348</v>
      </c>
      <c r="E90" s="25" t="s">
        <v>348</v>
      </c>
      <c r="F90" s="25" t="s">
        <v>1506</v>
      </c>
      <c r="G90" s="197">
        <f>VLOOKUP(C90,TECNICAS!$E$12:$K$117,7,FALSE)</f>
        <v>60</v>
      </c>
      <c r="H90" s="196" t="s">
        <v>79</v>
      </c>
    </row>
    <row r="91" spans="1:8" x14ac:dyDescent="0.35">
      <c r="A91" s="196" t="s">
        <v>79</v>
      </c>
      <c r="B91" s="25" t="s">
        <v>878</v>
      </c>
      <c r="C91" s="56" t="s">
        <v>877</v>
      </c>
      <c r="D91" s="25" t="s">
        <v>348</v>
      </c>
      <c r="E91" s="25" t="s">
        <v>348</v>
      </c>
      <c r="F91" s="25" t="s">
        <v>1506</v>
      </c>
      <c r="G91" s="197">
        <f>VLOOKUP(C91,TECNICAS!$E$12:$K$117,7,FALSE)</f>
        <v>100</v>
      </c>
      <c r="H91" s="196" t="s">
        <v>79</v>
      </c>
    </row>
    <row r="92" spans="1:8" x14ac:dyDescent="0.35">
      <c r="A92" s="196" t="s">
        <v>79</v>
      </c>
      <c r="B92" s="56" t="s">
        <v>878</v>
      </c>
      <c r="C92" s="56" t="s">
        <v>886</v>
      </c>
      <c r="D92" s="25" t="s">
        <v>348</v>
      </c>
      <c r="E92" s="25" t="s">
        <v>348</v>
      </c>
      <c r="F92" s="25" t="s">
        <v>1506</v>
      </c>
      <c r="G92" s="197">
        <f>VLOOKUP(C92,TECNICAS!$E$12:$K$117,7,FALSE)</f>
        <v>100</v>
      </c>
      <c r="H92" s="196" t="s">
        <v>79</v>
      </c>
    </row>
    <row r="93" spans="1:8" x14ac:dyDescent="0.35">
      <c r="A93" s="196" t="s">
        <v>79</v>
      </c>
      <c r="B93" s="56" t="s">
        <v>963</v>
      </c>
      <c r="C93" s="56" t="s">
        <v>886</v>
      </c>
      <c r="D93" s="25" t="s">
        <v>348</v>
      </c>
      <c r="E93" s="25" t="s">
        <v>348</v>
      </c>
      <c r="F93" s="25" t="s">
        <v>1506</v>
      </c>
      <c r="G93" s="197">
        <f>VLOOKUP(C93,TECNICAS!$E$12:$K$117,7,FALSE)</f>
        <v>100</v>
      </c>
      <c r="H93" s="196" t="s">
        <v>79</v>
      </c>
    </row>
    <row r="94" spans="1:8" x14ac:dyDescent="0.35">
      <c r="A94" s="196" t="s">
        <v>70</v>
      </c>
      <c r="B94" s="56" t="s">
        <v>630</v>
      </c>
      <c r="C94" s="56" t="s">
        <v>902</v>
      </c>
      <c r="D94" s="25" t="s">
        <v>348</v>
      </c>
      <c r="E94" s="25" t="s">
        <v>348</v>
      </c>
      <c r="F94" s="25" t="s">
        <v>1506</v>
      </c>
      <c r="G94" s="197">
        <f>VLOOKUP(C94,TECNICAS!$E$12:$K$117,7,FALSE)</f>
        <v>60</v>
      </c>
      <c r="H94" s="196" t="s">
        <v>70</v>
      </c>
    </row>
    <row r="95" spans="1:8" x14ac:dyDescent="0.35">
      <c r="A95" s="196" t="s">
        <v>79</v>
      </c>
      <c r="B95" s="56" t="s">
        <v>878</v>
      </c>
      <c r="C95" s="56" t="s">
        <v>902</v>
      </c>
      <c r="D95" s="25" t="s">
        <v>348</v>
      </c>
      <c r="E95" s="25" t="s">
        <v>348</v>
      </c>
      <c r="F95" s="25" t="s">
        <v>1506</v>
      </c>
      <c r="G95" s="197">
        <f>VLOOKUP(C95,TECNICAS!$E$12:$K$117,7,FALSE)</f>
        <v>60</v>
      </c>
      <c r="H95" s="196" t="s">
        <v>79</v>
      </c>
    </row>
    <row r="96" spans="1:8" x14ac:dyDescent="0.35">
      <c r="A96" s="196" t="s">
        <v>79</v>
      </c>
      <c r="B96" s="56" t="s">
        <v>931</v>
      </c>
      <c r="C96" s="56" t="s">
        <v>902</v>
      </c>
      <c r="D96" s="25" t="s">
        <v>348</v>
      </c>
      <c r="E96" s="25" t="s">
        <v>348</v>
      </c>
      <c r="F96" s="25" t="s">
        <v>1506</v>
      </c>
      <c r="G96" s="197">
        <f>VLOOKUP(C96,TECNICAS!$E$12:$K$117,7,FALSE)</f>
        <v>60</v>
      </c>
      <c r="H96" s="196" t="s">
        <v>79</v>
      </c>
    </row>
    <row r="97" spans="1:8" x14ac:dyDescent="0.35">
      <c r="A97" s="196" t="s">
        <v>79</v>
      </c>
      <c r="B97" s="25" t="s">
        <v>878</v>
      </c>
      <c r="C97" s="56" t="s">
        <v>919</v>
      </c>
      <c r="D97" s="25" t="s">
        <v>348</v>
      </c>
      <c r="E97" s="25" t="s">
        <v>348</v>
      </c>
      <c r="F97" s="25" t="s">
        <v>1506</v>
      </c>
      <c r="G97" s="197">
        <f>VLOOKUP(C97,TECNICAS!$E$12:$K$117,7,FALSE)</f>
        <v>80</v>
      </c>
      <c r="H97" s="196" t="s">
        <v>79</v>
      </c>
    </row>
    <row r="98" spans="1:8" x14ac:dyDescent="0.35">
      <c r="A98" s="196" t="s">
        <v>79</v>
      </c>
      <c r="B98" s="25" t="s">
        <v>931</v>
      </c>
      <c r="C98" s="56" t="s">
        <v>930</v>
      </c>
      <c r="D98" s="25" t="s">
        <v>348</v>
      </c>
      <c r="E98" s="25" t="s">
        <v>348</v>
      </c>
      <c r="F98" s="25" t="s">
        <v>1506</v>
      </c>
      <c r="G98" s="197">
        <f>VLOOKUP(C98,TECNICAS!$E$12:$K$117,7,FALSE)</f>
        <v>100</v>
      </c>
      <c r="H98" s="196" t="s">
        <v>79</v>
      </c>
    </row>
    <row r="99" spans="1:8" x14ac:dyDescent="0.35">
      <c r="A99" s="196" t="s">
        <v>70</v>
      </c>
      <c r="B99" s="56" t="s">
        <v>1020</v>
      </c>
      <c r="C99" s="56" t="s">
        <v>938</v>
      </c>
      <c r="D99" s="25" t="s">
        <v>348</v>
      </c>
      <c r="E99" s="25" t="s">
        <v>348</v>
      </c>
      <c r="F99" s="25" t="s">
        <v>1506</v>
      </c>
      <c r="G99" s="197">
        <f>VLOOKUP(C99,TECNICAS!$E$12:$K$117,7,FALSE)</f>
        <v>100</v>
      </c>
      <c r="H99" s="196" t="s">
        <v>70</v>
      </c>
    </row>
    <row r="100" spans="1:8" x14ac:dyDescent="0.35">
      <c r="A100" s="196" t="s">
        <v>79</v>
      </c>
      <c r="B100" s="56" t="s">
        <v>931</v>
      </c>
      <c r="C100" s="56" t="s">
        <v>938</v>
      </c>
      <c r="D100" s="25" t="s">
        <v>348</v>
      </c>
      <c r="E100" s="25" t="s">
        <v>348</v>
      </c>
      <c r="F100" s="25" t="s">
        <v>1506</v>
      </c>
      <c r="G100" s="197">
        <f>VLOOKUP(C100,TECNICAS!$E$12:$K$117,7,FALSE)</f>
        <v>100</v>
      </c>
      <c r="H100" s="196" t="s">
        <v>79</v>
      </c>
    </row>
    <row r="101" spans="1:8" x14ac:dyDescent="0.35">
      <c r="A101" s="196" t="s">
        <v>70</v>
      </c>
      <c r="B101" s="56" t="s">
        <v>1020</v>
      </c>
      <c r="C101" s="56" t="s">
        <v>946</v>
      </c>
      <c r="D101" s="25" t="s">
        <v>348</v>
      </c>
      <c r="E101" s="25" t="s">
        <v>348</v>
      </c>
      <c r="F101" s="25" t="s">
        <v>1506</v>
      </c>
      <c r="G101" s="197">
        <f>VLOOKUP(C101,TECNICAS!$E$12:$K$117,7,FALSE)</f>
        <v>100</v>
      </c>
      <c r="H101" s="196" t="s">
        <v>70</v>
      </c>
    </row>
    <row r="102" spans="1:8" x14ac:dyDescent="0.35">
      <c r="A102" s="196" t="s">
        <v>79</v>
      </c>
      <c r="B102" s="56" t="s">
        <v>878</v>
      </c>
      <c r="C102" s="56" t="s">
        <v>946</v>
      </c>
      <c r="D102" s="25" t="s">
        <v>348</v>
      </c>
      <c r="E102" s="25" t="s">
        <v>348</v>
      </c>
      <c r="F102" s="25" t="s">
        <v>1506</v>
      </c>
      <c r="G102" s="197">
        <f>VLOOKUP(C102,TECNICAS!$E$12:$K$117,7,FALSE)</f>
        <v>100</v>
      </c>
      <c r="H102" s="196" t="s">
        <v>79</v>
      </c>
    </row>
    <row r="103" spans="1:8" x14ac:dyDescent="0.35">
      <c r="A103" s="196" t="s">
        <v>79</v>
      </c>
      <c r="B103" s="56" t="s">
        <v>931</v>
      </c>
      <c r="C103" s="56" t="s">
        <v>946</v>
      </c>
      <c r="D103" s="25" t="s">
        <v>348</v>
      </c>
      <c r="E103" s="25" t="s">
        <v>348</v>
      </c>
      <c r="F103" s="25" t="s">
        <v>1506</v>
      </c>
      <c r="G103" s="197">
        <f>VLOOKUP(C103,TECNICAS!$E$12:$K$117,7,FALSE)</f>
        <v>100</v>
      </c>
      <c r="H103" s="196" t="s">
        <v>79</v>
      </c>
    </row>
    <row r="104" spans="1:8" x14ac:dyDescent="0.35">
      <c r="A104" s="196" t="s">
        <v>79</v>
      </c>
      <c r="B104" s="56" t="s">
        <v>963</v>
      </c>
      <c r="C104" s="56" t="s">
        <v>954</v>
      </c>
      <c r="D104" s="25" t="s">
        <v>348</v>
      </c>
      <c r="E104" s="25" t="s">
        <v>348</v>
      </c>
      <c r="F104" s="25" t="s">
        <v>1506</v>
      </c>
      <c r="G104" s="197">
        <f>VLOOKUP(C104,TECNICAS!$E$12:$K$117,7,FALSE)</f>
        <v>100</v>
      </c>
      <c r="H104" s="196" t="s">
        <v>79</v>
      </c>
    </row>
    <row r="105" spans="1:8" x14ac:dyDescent="0.35">
      <c r="A105" s="196" t="s">
        <v>79</v>
      </c>
      <c r="B105" s="56" t="s">
        <v>1651</v>
      </c>
      <c r="C105" s="56" t="s">
        <v>954</v>
      </c>
      <c r="D105" s="25" t="s">
        <v>348</v>
      </c>
      <c r="E105" s="25" t="s">
        <v>348</v>
      </c>
      <c r="F105" s="25" t="s">
        <v>1506</v>
      </c>
      <c r="G105" s="197">
        <f>VLOOKUP(C105,TECNICAS!$E$12:$K$117,7,FALSE)</f>
        <v>100</v>
      </c>
      <c r="H105" s="196" t="s">
        <v>79</v>
      </c>
    </row>
    <row r="106" spans="1:8" x14ac:dyDescent="0.35">
      <c r="A106" s="196" t="s">
        <v>79</v>
      </c>
      <c r="B106" s="56" t="s">
        <v>963</v>
      </c>
      <c r="C106" s="56" t="s">
        <v>962</v>
      </c>
      <c r="D106" s="25" t="s">
        <v>348</v>
      </c>
      <c r="E106" s="25" t="s">
        <v>348</v>
      </c>
      <c r="F106" s="25" t="s">
        <v>1506</v>
      </c>
      <c r="G106" s="197">
        <f>VLOOKUP(C106,TECNICAS!$E$12:$K$117,7,FALSE)</f>
        <v>100</v>
      </c>
      <c r="H106" s="196" t="s">
        <v>79</v>
      </c>
    </row>
    <row r="107" spans="1:8" x14ac:dyDescent="0.35">
      <c r="A107" s="196" t="s">
        <v>70</v>
      </c>
      <c r="B107" s="25" t="s">
        <v>971</v>
      </c>
      <c r="C107" s="56" t="s">
        <v>970</v>
      </c>
      <c r="D107" s="25" t="s">
        <v>348</v>
      </c>
      <c r="E107" s="25" t="s">
        <v>348</v>
      </c>
      <c r="F107" s="25" t="s">
        <v>1506</v>
      </c>
      <c r="G107" s="197">
        <f>VLOOKUP(C107,TECNICAS!$E$12:$K$117,7,FALSE)</f>
        <v>100</v>
      </c>
      <c r="H107" s="196" t="s">
        <v>70</v>
      </c>
    </row>
    <row r="108" spans="1:8" x14ac:dyDescent="0.35">
      <c r="A108" s="196" t="s">
        <v>79</v>
      </c>
      <c r="B108" s="56" t="s">
        <v>1648</v>
      </c>
      <c r="C108" s="56" t="s">
        <v>978</v>
      </c>
      <c r="D108" s="25" t="s">
        <v>348</v>
      </c>
      <c r="E108" s="25" t="s">
        <v>348</v>
      </c>
      <c r="F108" s="25" t="s">
        <v>1506</v>
      </c>
      <c r="G108" s="197">
        <f>VLOOKUP(C108,TECNICAS!$E$12:$K$117,7,FALSE)</f>
        <v>100</v>
      </c>
      <c r="H108" s="196" t="s">
        <v>79</v>
      </c>
    </row>
    <row r="109" spans="1:8" x14ac:dyDescent="0.35">
      <c r="A109" s="196" t="s">
        <v>79</v>
      </c>
      <c r="B109" s="56" t="s">
        <v>1649</v>
      </c>
      <c r="C109" s="56" t="s">
        <v>978</v>
      </c>
      <c r="D109" s="25" t="s">
        <v>348</v>
      </c>
      <c r="E109" s="25" t="s">
        <v>348</v>
      </c>
      <c r="F109" s="25" t="s">
        <v>1506</v>
      </c>
      <c r="G109" s="197">
        <f>VLOOKUP(C109,TECNICAS!$E$12:$K$117,7,FALSE)</f>
        <v>100</v>
      </c>
      <c r="H109" s="196" t="s">
        <v>79</v>
      </c>
    </row>
    <row r="110" spans="1:8" x14ac:dyDescent="0.35">
      <c r="A110" s="196" t="s">
        <v>79</v>
      </c>
      <c r="B110" s="25" t="s">
        <v>993</v>
      </c>
      <c r="C110" s="56" t="s">
        <v>992</v>
      </c>
      <c r="D110" s="25" t="s">
        <v>348</v>
      </c>
      <c r="E110" s="25" t="s">
        <v>348</v>
      </c>
      <c r="F110" s="25" t="s">
        <v>1506</v>
      </c>
      <c r="G110" s="197">
        <f>VLOOKUP(C110,TECNICAS!$E$12:$K$117,7,FALSE)</f>
        <v>100</v>
      </c>
      <c r="H110" s="196" t="s">
        <v>79</v>
      </c>
    </row>
    <row r="111" spans="1:8" x14ac:dyDescent="0.35">
      <c r="A111" s="196" t="s">
        <v>79</v>
      </c>
      <c r="B111" s="56" t="s">
        <v>1243</v>
      </c>
      <c r="C111" s="56" t="s">
        <v>1012</v>
      </c>
      <c r="D111" s="25" t="s">
        <v>348</v>
      </c>
      <c r="E111" s="25" t="s">
        <v>348</v>
      </c>
      <c r="F111" s="25" t="s">
        <v>1506</v>
      </c>
      <c r="G111" s="197">
        <f>VLOOKUP(C111,TECNICAS!$E$12:$K$117,7,FALSE)</f>
        <v>100</v>
      </c>
      <c r="H111" s="196" t="s">
        <v>79</v>
      </c>
    </row>
    <row r="112" spans="1:8" x14ac:dyDescent="0.35">
      <c r="A112" s="196" t="s">
        <v>79</v>
      </c>
      <c r="B112" s="56" t="s">
        <v>1652</v>
      </c>
      <c r="C112" s="56" t="s">
        <v>1012</v>
      </c>
      <c r="D112" s="25" t="s">
        <v>348</v>
      </c>
      <c r="E112" s="25" t="s">
        <v>348</v>
      </c>
      <c r="F112" s="25" t="s">
        <v>1506</v>
      </c>
      <c r="G112" s="197">
        <f>VLOOKUP(C112,TECNICAS!$E$12:$K$117,7,FALSE)</f>
        <v>100</v>
      </c>
      <c r="H112" s="196" t="s">
        <v>79</v>
      </c>
    </row>
    <row r="113" spans="1:8" x14ac:dyDescent="0.35">
      <c r="A113" s="196" t="s">
        <v>70</v>
      </c>
      <c r="B113" s="25" t="s">
        <v>1020</v>
      </c>
      <c r="C113" s="56" t="s">
        <v>1019</v>
      </c>
      <c r="D113" s="25" t="s">
        <v>348</v>
      </c>
      <c r="E113" s="25" t="s">
        <v>348</v>
      </c>
      <c r="F113" s="25" t="s">
        <v>1506</v>
      </c>
      <c r="G113" s="197">
        <f>VLOOKUP(C113,TECNICAS!$E$12:$K$117,7,FALSE)</f>
        <v>60</v>
      </c>
      <c r="H113" s="196" t="s">
        <v>70</v>
      </c>
    </row>
    <row r="114" spans="1:8" x14ac:dyDescent="0.35">
      <c r="A114" s="196" t="s">
        <v>79</v>
      </c>
      <c r="B114" s="25" t="s">
        <v>1028</v>
      </c>
      <c r="C114" s="56" t="s">
        <v>1027</v>
      </c>
      <c r="D114" s="25" t="s">
        <v>348</v>
      </c>
      <c r="E114" s="25" t="s">
        <v>348</v>
      </c>
      <c r="F114" s="25" t="s">
        <v>1506</v>
      </c>
      <c r="G114" s="197">
        <f>VLOOKUP(C114,TECNICAS!$E$12:$K$117,7,FALSE)</f>
        <v>60</v>
      </c>
      <c r="H114" s="196" t="s">
        <v>79</v>
      </c>
    </row>
    <row r="115" spans="1:8" x14ac:dyDescent="0.35">
      <c r="A115" s="196" t="s">
        <v>79</v>
      </c>
      <c r="B115" s="56" t="s">
        <v>1653</v>
      </c>
      <c r="C115" s="56" t="s">
        <v>1039</v>
      </c>
      <c r="D115" s="25" t="s">
        <v>348</v>
      </c>
      <c r="E115" s="25" t="s">
        <v>348</v>
      </c>
      <c r="F115" s="25" t="s">
        <v>1506</v>
      </c>
      <c r="G115" s="197">
        <f>VLOOKUP(C115,TECNICAS!$E$12:$K$117,7,FALSE)</f>
        <v>80</v>
      </c>
      <c r="H115" s="196" t="s">
        <v>79</v>
      </c>
    </row>
    <row r="116" spans="1:8" x14ac:dyDescent="0.35">
      <c r="A116" s="196" t="s">
        <v>69</v>
      </c>
      <c r="B116" s="56" t="s">
        <v>1654</v>
      </c>
      <c r="C116" s="56" t="s">
        <v>1039</v>
      </c>
      <c r="D116" s="25" t="s">
        <v>348</v>
      </c>
      <c r="E116" s="25" t="s">
        <v>348</v>
      </c>
      <c r="F116" s="25" t="s">
        <v>1506</v>
      </c>
      <c r="G116" s="197">
        <f>VLOOKUP(C116,TECNICAS!$E$12:$K$117,7,FALSE)</f>
        <v>80</v>
      </c>
      <c r="H116" s="196" t="s">
        <v>69</v>
      </c>
    </row>
    <row r="117" spans="1:8" x14ac:dyDescent="0.35">
      <c r="A117" s="196" t="s">
        <v>73</v>
      </c>
      <c r="B117" s="56" t="s">
        <v>1655</v>
      </c>
      <c r="C117" s="56" t="s">
        <v>1039</v>
      </c>
      <c r="D117" s="25" t="s">
        <v>348</v>
      </c>
      <c r="E117" s="25" t="s">
        <v>348</v>
      </c>
      <c r="F117" s="25" t="s">
        <v>1506</v>
      </c>
      <c r="G117" s="197">
        <f>VLOOKUP(C117,TECNICAS!$E$12:$K$117,7,FALSE)</f>
        <v>80</v>
      </c>
      <c r="H117" s="196" t="s">
        <v>73</v>
      </c>
    </row>
    <row r="118" spans="1:8" x14ac:dyDescent="0.35">
      <c r="A118" s="196" t="s">
        <v>79</v>
      </c>
      <c r="B118" s="56" t="s">
        <v>1656</v>
      </c>
      <c r="C118" s="56" t="s">
        <v>1052</v>
      </c>
      <c r="D118" s="25" t="s">
        <v>348</v>
      </c>
      <c r="E118" s="25" t="s">
        <v>348</v>
      </c>
      <c r="F118" s="25" t="s">
        <v>1506</v>
      </c>
      <c r="G118" s="197">
        <f>VLOOKUP(C118,TECNICAS!$E$12:$K$117,7,FALSE)</f>
        <v>100</v>
      </c>
      <c r="H118" s="196" t="s">
        <v>79</v>
      </c>
    </row>
    <row r="119" spans="1:8" x14ac:dyDescent="0.35">
      <c r="A119" s="196" t="s">
        <v>79</v>
      </c>
      <c r="B119" s="56" t="s">
        <v>660</v>
      </c>
      <c r="C119" s="56" t="s">
        <v>1052</v>
      </c>
      <c r="D119" s="25" t="s">
        <v>348</v>
      </c>
      <c r="E119" s="25" t="s">
        <v>348</v>
      </c>
      <c r="F119" s="25" t="s">
        <v>1506</v>
      </c>
      <c r="G119" s="197">
        <f>VLOOKUP(C119,TECNICAS!$E$12:$K$117,7,FALSE)</f>
        <v>100</v>
      </c>
      <c r="H119" s="196" t="s">
        <v>79</v>
      </c>
    </row>
    <row r="120" spans="1:8" x14ac:dyDescent="0.35">
      <c r="A120" s="196" t="s">
        <v>79</v>
      </c>
      <c r="B120" s="56" t="s">
        <v>1072</v>
      </c>
      <c r="C120" s="56" t="s">
        <v>1063</v>
      </c>
      <c r="D120" s="25" t="s">
        <v>348</v>
      </c>
      <c r="E120" s="25" t="s">
        <v>348</v>
      </c>
      <c r="F120" s="25" t="s">
        <v>1506</v>
      </c>
      <c r="G120" s="197">
        <f>VLOOKUP(C120,TECNICAS!$E$12:$K$117,7,FALSE)</f>
        <v>100</v>
      </c>
      <c r="H120" s="196" t="s">
        <v>79</v>
      </c>
    </row>
    <row r="121" spans="1:8" x14ac:dyDescent="0.35">
      <c r="A121" s="196" t="s">
        <v>69</v>
      </c>
      <c r="B121" s="56" t="s">
        <v>1657</v>
      </c>
      <c r="C121" s="56" t="s">
        <v>1063</v>
      </c>
      <c r="D121" s="25" t="s">
        <v>348</v>
      </c>
      <c r="E121" s="25" t="s">
        <v>348</v>
      </c>
      <c r="F121" s="25" t="s">
        <v>1506</v>
      </c>
      <c r="G121" s="197">
        <f>VLOOKUP(C121,TECNICAS!$E$12:$K$117,7,FALSE)</f>
        <v>100</v>
      </c>
      <c r="H121" s="196" t="s">
        <v>69</v>
      </c>
    </row>
    <row r="122" spans="1:8" x14ac:dyDescent="0.35">
      <c r="A122" s="196" t="s">
        <v>73</v>
      </c>
      <c r="B122" s="56" t="s">
        <v>1658</v>
      </c>
      <c r="C122" s="56" t="s">
        <v>1063</v>
      </c>
      <c r="D122" s="25" t="s">
        <v>348</v>
      </c>
      <c r="E122" s="25" t="s">
        <v>348</v>
      </c>
      <c r="F122" s="25" t="s">
        <v>1506</v>
      </c>
      <c r="G122" s="197">
        <f>VLOOKUP(C122,TECNICAS!$E$12:$K$117,7,FALSE)</f>
        <v>100</v>
      </c>
      <c r="H122" s="196" t="s">
        <v>73</v>
      </c>
    </row>
    <row r="123" spans="1:8" x14ac:dyDescent="0.35">
      <c r="A123" s="196" t="s">
        <v>79</v>
      </c>
      <c r="B123" s="25" t="s">
        <v>1072</v>
      </c>
      <c r="C123" s="56" t="s">
        <v>1071</v>
      </c>
      <c r="D123" s="25" t="s">
        <v>348</v>
      </c>
      <c r="E123" s="25" t="s">
        <v>348</v>
      </c>
      <c r="F123" s="25" t="s">
        <v>1506</v>
      </c>
      <c r="G123" s="197">
        <f>VLOOKUP(C123,TECNICAS!$E$12:$K$117,7,FALSE)</f>
        <v>100</v>
      </c>
      <c r="H123" s="196" t="s">
        <v>79</v>
      </c>
    </row>
    <row r="124" spans="1:8" x14ac:dyDescent="0.35">
      <c r="A124" s="196" t="s">
        <v>79</v>
      </c>
      <c r="B124" s="56" t="s">
        <v>1072</v>
      </c>
      <c r="C124" s="56" t="s">
        <v>1078</v>
      </c>
      <c r="D124" s="25" t="s">
        <v>348</v>
      </c>
      <c r="E124" s="25" t="s">
        <v>348</v>
      </c>
      <c r="F124" s="25" t="s">
        <v>1506</v>
      </c>
      <c r="G124" s="197">
        <f>VLOOKUP(C124,TECNICAS!$E$12:$K$117,7,FALSE)</f>
        <v>100</v>
      </c>
      <c r="H124" s="196" t="s">
        <v>79</v>
      </c>
    </row>
    <row r="125" spans="1:8" x14ac:dyDescent="0.35">
      <c r="A125" s="196" t="s">
        <v>73</v>
      </c>
      <c r="B125" s="56" t="s">
        <v>1658</v>
      </c>
      <c r="C125" s="56" t="s">
        <v>1078</v>
      </c>
      <c r="D125" s="25" t="s">
        <v>348</v>
      </c>
      <c r="E125" s="25" t="s">
        <v>348</v>
      </c>
      <c r="F125" s="25" t="s">
        <v>1506</v>
      </c>
      <c r="G125" s="197">
        <f>VLOOKUP(C125,TECNICAS!$E$12:$K$117,7,FALSE)</f>
        <v>100</v>
      </c>
      <c r="H125" s="196" t="s">
        <v>73</v>
      </c>
    </row>
    <row r="126" spans="1:8" x14ac:dyDescent="0.35">
      <c r="A126" s="196" t="s">
        <v>79</v>
      </c>
      <c r="B126" s="25" t="s">
        <v>1072</v>
      </c>
      <c r="C126" s="56" t="s">
        <v>1085</v>
      </c>
      <c r="D126" s="25" t="s">
        <v>348</v>
      </c>
      <c r="E126" s="25" t="s">
        <v>348</v>
      </c>
      <c r="F126" s="25" t="s">
        <v>1506</v>
      </c>
      <c r="G126" s="197">
        <f>VLOOKUP(C126,TECNICAS!$E$12:$K$117,7,FALSE)</f>
        <v>100</v>
      </c>
      <c r="H126" s="196" t="s">
        <v>79</v>
      </c>
    </row>
    <row r="127" spans="1:8" x14ac:dyDescent="0.35">
      <c r="A127" s="196" t="s">
        <v>79</v>
      </c>
      <c r="B127" s="56" t="s">
        <v>1653</v>
      </c>
      <c r="C127" s="56" t="s">
        <v>1094</v>
      </c>
      <c r="D127" s="25" t="s">
        <v>348</v>
      </c>
      <c r="E127" s="25" t="s">
        <v>348</v>
      </c>
      <c r="F127" s="25" t="s">
        <v>1506</v>
      </c>
      <c r="G127" s="197">
        <f>VLOOKUP(C127,TECNICAS!$E$12:$K$117,7,FALSE)</f>
        <v>80</v>
      </c>
      <c r="H127" s="196" t="s">
        <v>79</v>
      </c>
    </row>
    <row r="128" spans="1:8" x14ac:dyDescent="0.35">
      <c r="A128" s="196" t="s">
        <v>79</v>
      </c>
      <c r="B128" s="56" t="s">
        <v>1243</v>
      </c>
      <c r="C128" s="56" t="s">
        <v>1094</v>
      </c>
      <c r="D128" s="25" t="s">
        <v>348</v>
      </c>
      <c r="E128" s="25" t="s">
        <v>348</v>
      </c>
      <c r="F128" s="25" t="s">
        <v>1506</v>
      </c>
      <c r="G128" s="197">
        <f>VLOOKUP(C128,TECNICAS!$E$12:$K$117,7,FALSE)</f>
        <v>80</v>
      </c>
      <c r="H128" s="196" t="s">
        <v>79</v>
      </c>
    </row>
    <row r="129" spans="1:8" x14ac:dyDescent="0.35">
      <c r="A129" s="196" t="s">
        <v>79</v>
      </c>
      <c r="B129" s="56" t="s">
        <v>1652</v>
      </c>
      <c r="C129" s="56" t="s">
        <v>1094</v>
      </c>
      <c r="D129" s="25" t="s">
        <v>348</v>
      </c>
      <c r="E129" s="25" t="s">
        <v>348</v>
      </c>
      <c r="F129" s="25" t="s">
        <v>1506</v>
      </c>
      <c r="G129" s="197">
        <f>VLOOKUP(C129,TECNICAS!$E$12:$K$117,7,FALSE)</f>
        <v>80</v>
      </c>
      <c r="H129" s="196" t="s">
        <v>79</v>
      </c>
    </row>
    <row r="130" spans="1:8" x14ac:dyDescent="0.35">
      <c r="A130" s="196" t="s">
        <v>69</v>
      </c>
      <c r="B130" s="56" t="s">
        <v>1659</v>
      </c>
      <c r="C130" s="56" t="s">
        <v>1094</v>
      </c>
      <c r="D130" s="25" t="s">
        <v>348</v>
      </c>
      <c r="E130" s="25" t="s">
        <v>348</v>
      </c>
      <c r="F130" s="25" t="s">
        <v>1506</v>
      </c>
      <c r="G130" s="197">
        <f>VLOOKUP(C130,TECNICAS!$E$12:$K$117,7,FALSE)</f>
        <v>80</v>
      </c>
      <c r="H130" s="196" t="s">
        <v>69</v>
      </c>
    </row>
    <row r="131" spans="1:8" x14ac:dyDescent="0.35">
      <c r="A131" s="196" t="s">
        <v>70</v>
      </c>
      <c r="B131" s="56" t="s">
        <v>695</v>
      </c>
      <c r="C131" s="56" t="s">
        <v>1105</v>
      </c>
      <c r="D131" s="25" t="s">
        <v>348</v>
      </c>
      <c r="E131" s="25" t="s">
        <v>348</v>
      </c>
      <c r="F131" s="25" t="s">
        <v>1506</v>
      </c>
      <c r="G131" s="197">
        <f>VLOOKUP(C131,TECNICAS!$E$12:$K$117,7,FALSE)</f>
        <v>100</v>
      </c>
      <c r="H131" s="196" t="s">
        <v>70</v>
      </c>
    </row>
    <row r="132" spans="1:8" x14ac:dyDescent="0.35">
      <c r="A132" s="196" t="s">
        <v>70</v>
      </c>
      <c r="B132" s="56" t="s">
        <v>1660</v>
      </c>
      <c r="C132" s="56" t="s">
        <v>1105</v>
      </c>
      <c r="D132" s="25" t="s">
        <v>348</v>
      </c>
      <c r="E132" s="25" t="s">
        <v>348</v>
      </c>
      <c r="F132" s="25" t="s">
        <v>1506</v>
      </c>
      <c r="G132" s="197">
        <f>VLOOKUP(C132,TECNICAS!$E$12:$K$117,7,FALSE)</f>
        <v>100</v>
      </c>
      <c r="H132" s="196" t="s">
        <v>70</v>
      </c>
    </row>
    <row r="133" spans="1:8" x14ac:dyDescent="0.35">
      <c r="A133" s="196" t="s">
        <v>79</v>
      </c>
      <c r="B133" s="56" t="s">
        <v>687</v>
      </c>
      <c r="C133" s="56" t="s">
        <v>1105</v>
      </c>
      <c r="D133" s="25" t="s">
        <v>348</v>
      </c>
      <c r="E133" s="25" t="s">
        <v>348</v>
      </c>
      <c r="F133" s="25" t="s">
        <v>1506</v>
      </c>
      <c r="G133" s="197">
        <f>VLOOKUP(C133,TECNICAS!$E$12:$K$117,7,FALSE)</f>
        <v>100</v>
      </c>
      <c r="H133" s="196" t="s">
        <v>79</v>
      </c>
    </row>
    <row r="134" spans="1:8" x14ac:dyDescent="0.35">
      <c r="A134" s="196" t="s">
        <v>69</v>
      </c>
      <c r="B134" s="56" t="s">
        <v>1661</v>
      </c>
      <c r="C134" s="56" t="s">
        <v>1105</v>
      </c>
      <c r="D134" s="25" t="s">
        <v>348</v>
      </c>
      <c r="E134" s="25" t="s">
        <v>348</v>
      </c>
      <c r="F134" s="25" t="s">
        <v>1506</v>
      </c>
      <c r="G134" s="197">
        <f>VLOOKUP(C134,TECNICAS!$E$12:$K$117,7,FALSE)</f>
        <v>100</v>
      </c>
      <c r="H134" s="196" t="s">
        <v>69</v>
      </c>
    </row>
    <row r="135" spans="1:8" x14ac:dyDescent="0.35">
      <c r="A135" s="196" t="s">
        <v>73</v>
      </c>
      <c r="B135" s="56" t="s">
        <v>1662</v>
      </c>
      <c r="C135" s="56" t="s">
        <v>1105</v>
      </c>
      <c r="D135" s="25" t="s">
        <v>348</v>
      </c>
      <c r="E135" s="25" t="s">
        <v>348</v>
      </c>
      <c r="F135" s="25" t="s">
        <v>1506</v>
      </c>
      <c r="G135" s="197">
        <f>VLOOKUP(C135,TECNICAS!$E$12:$K$117,7,FALSE)</f>
        <v>100</v>
      </c>
      <c r="H135" s="196" t="s">
        <v>73</v>
      </c>
    </row>
    <row r="136" spans="1:8" x14ac:dyDescent="0.35">
      <c r="A136" s="196" t="s">
        <v>79</v>
      </c>
      <c r="B136" s="56" t="s">
        <v>1243</v>
      </c>
      <c r="C136" s="56" t="s">
        <v>1112</v>
      </c>
      <c r="D136" s="25" t="s">
        <v>348</v>
      </c>
      <c r="E136" s="25" t="s">
        <v>348</v>
      </c>
      <c r="F136" s="25" t="s">
        <v>1506</v>
      </c>
      <c r="G136" s="197">
        <f>VLOOKUP(C136,TECNICAS!$E$12:$K$117,7,FALSE)</f>
        <v>100</v>
      </c>
      <c r="H136" s="196" t="s">
        <v>79</v>
      </c>
    </row>
    <row r="137" spans="1:8" x14ac:dyDescent="0.35">
      <c r="A137" s="196" t="s">
        <v>79</v>
      </c>
      <c r="B137" s="56" t="s">
        <v>1652</v>
      </c>
      <c r="C137" s="56" t="s">
        <v>1112</v>
      </c>
      <c r="D137" s="25" t="s">
        <v>348</v>
      </c>
      <c r="E137" s="25" t="s">
        <v>348</v>
      </c>
      <c r="F137" s="25" t="s">
        <v>1506</v>
      </c>
      <c r="G137" s="197">
        <f>VLOOKUP(C137,TECNICAS!$E$12:$K$117,7,FALSE)</f>
        <v>100</v>
      </c>
      <c r="H137" s="196" t="s">
        <v>79</v>
      </c>
    </row>
    <row r="138" spans="1:8" x14ac:dyDescent="0.35">
      <c r="A138" s="196" t="s">
        <v>79</v>
      </c>
      <c r="B138" s="56" t="s">
        <v>448</v>
      </c>
      <c r="C138" s="56" t="s">
        <v>1133</v>
      </c>
      <c r="D138" s="25" t="s">
        <v>348</v>
      </c>
      <c r="E138" s="25" t="s">
        <v>348</v>
      </c>
      <c r="F138" s="25" t="s">
        <v>1506</v>
      </c>
      <c r="G138" s="197">
        <f>VLOOKUP(C138,TECNICAS!$E$12:$K$117,7,FALSE)</f>
        <v>100</v>
      </c>
      <c r="H138" s="196" t="s">
        <v>79</v>
      </c>
    </row>
    <row r="139" spans="1:8" x14ac:dyDescent="0.35">
      <c r="A139" s="196" t="s">
        <v>79</v>
      </c>
      <c r="B139" s="56" t="s">
        <v>1663</v>
      </c>
      <c r="C139" s="56" t="s">
        <v>1133</v>
      </c>
      <c r="D139" s="25" t="s">
        <v>348</v>
      </c>
      <c r="E139" s="25" t="s">
        <v>348</v>
      </c>
      <c r="F139" s="25" t="s">
        <v>1506</v>
      </c>
      <c r="G139" s="197">
        <f>VLOOKUP(C139,TECNICAS!$E$12:$K$117,7,FALSE)</f>
        <v>100</v>
      </c>
      <c r="H139" s="196" t="s">
        <v>79</v>
      </c>
    </row>
    <row r="140" spans="1:8" x14ac:dyDescent="0.35">
      <c r="A140" s="196" t="s">
        <v>79</v>
      </c>
      <c r="B140" s="56" t="s">
        <v>1647</v>
      </c>
      <c r="C140" s="56" t="s">
        <v>1133</v>
      </c>
      <c r="D140" s="25" t="s">
        <v>348</v>
      </c>
      <c r="E140" s="25" t="s">
        <v>348</v>
      </c>
      <c r="F140" s="25" t="s">
        <v>1506</v>
      </c>
      <c r="G140" s="197">
        <f>VLOOKUP(C140,TECNICAS!$E$12:$K$117,7,FALSE)</f>
        <v>100</v>
      </c>
      <c r="H140" s="196" t="s">
        <v>79</v>
      </c>
    </row>
    <row r="141" spans="1:8" x14ac:dyDescent="0.35">
      <c r="A141" s="196" t="s">
        <v>79</v>
      </c>
      <c r="B141" s="56" t="s">
        <v>1664</v>
      </c>
      <c r="C141" s="56" t="s">
        <v>1133</v>
      </c>
      <c r="D141" s="25" t="s">
        <v>348</v>
      </c>
      <c r="E141" s="25" t="s">
        <v>348</v>
      </c>
      <c r="F141" s="25" t="s">
        <v>1506</v>
      </c>
      <c r="G141" s="197">
        <f>VLOOKUP(C141,TECNICAS!$E$12:$K$117,7,FALSE)</f>
        <v>100</v>
      </c>
      <c r="H141" s="196" t="s">
        <v>79</v>
      </c>
    </row>
    <row r="142" spans="1:8" x14ac:dyDescent="0.35">
      <c r="A142" s="196" t="s">
        <v>79</v>
      </c>
      <c r="B142" s="56" t="s">
        <v>1663</v>
      </c>
      <c r="C142" s="56" t="s">
        <v>1148</v>
      </c>
      <c r="D142" s="25" t="s">
        <v>348</v>
      </c>
      <c r="E142" s="25" t="s">
        <v>348</v>
      </c>
      <c r="F142" s="25" t="s">
        <v>1506</v>
      </c>
      <c r="G142" s="197">
        <f>VLOOKUP(C142,TECNICAS!$E$12:$K$117,7,FALSE)</f>
        <v>100</v>
      </c>
      <c r="H142" s="196" t="s">
        <v>79</v>
      </c>
    </row>
    <row r="143" spans="1:8" x14ac:dyDescent="0.35">
      <c r="A143" s="196" t="s">
        <v>79</v>
      </c>
      <c r="B143" s="56" t="s">
        <v>470</v>
      </c>
      <c r="C143" s="56" t="s">
        <v>1148</v>
      </c>
      <c r="D143" s="25" t="s">
        <v>348</v>
      </c>
      <c r="E143" s="25" t="s">
        <v>348</v>
      </c>
      <c r="F143" s="25" t="s">
        <v>1506</v>
      </c>
      <c r="G143" s="197">
        <f>VLOOKUP(C143,TECNICAS!$E$12:$K$117,7,FALSE)</f>
        <v>100</v>
      </c>
      <c r="H143" s="196" t="s">
        <v>79</v>
      </c>
    </row>
    <row r="144" spans="1:8" x14ac:dyDescent="0.35">
      <c r="A144" s="196" t="s">
        <v>70</v>
      </c>
      <c r="B144" s="56" t="s">
        <v>1665</v>
      </c>
      <c r="C144" s="56" t="s">
        <v>1159</v>
      </c>
      <c r="D144" s="25" t="s">
        <v>348</v>
      </c>
      <c r="E144" s="25" t="s">
        <v>348</v>
      </c>
      <c r="F144" s="25" t="s">
        <v>1506</v>
      </c>
      <c r="G144" s="197">
        <f>VLOOKUP(C144,TECNICAS!$E$12:$K$117,7,FALSE)</f>
        <v>80</v>
      </c>
      <c r="H144" s="196" t="s">
        <v>70</v>
      </c>
    </row>
    <row r="145" spans="1:8" x14ac:dyDescent="0.35">
      <c r="A145" s="196" t="s">
        <v>79</v>
      </c>
      <c r="B145" s="56" t="s">
        <v>1663</v>
      </c>
      <c r="C145" s="56" t="s">
        <v>1159</v>
      </c>
      <c r="D145" s="25" t="s">
        <v>348</v>
      </c>
      <c r="E145" s="25" t="s">
        <v>348</v>
      </c>
      <c r="F145" s="25" t="s">
        <v>1506</v>
      </c>
      <c r="G145" s="197">
        <f>VLOOKUP(C145,TECNICAS!$E$12:$K$117,7,FALSE)</f>
        <v>80</v>
      </c>
      <c r="H145" s="196" t="s">
        <v>79</v>
      </c>
    </row>
    <row r="146" spans="1:8" x14ac:dyDescent="0.35">
      <c r="A146" s="196" t="s">
        <v>79</v>
      </c>
      <c r="B146" s="56" t="s">
        <v>448</v>
      </c>
      <c r="C146" s="56" t="s">
        <v>1159</v>
      </c>
      <c r="D146" s="25" t="s">
        <v>348</v>
      </c>
      <c r="E146" s="25" t="s">
        <v>348</v>
      </c>
      <c r="F146" s="25" t="s">
        <v>1506</v>
      </c>
      <c r="G146" s="197">
        <f>VLOOKUP(C146,TECNICAS!$E$12:$K$117,7,FALSE)</f>
        <v>80</v>
      </c>
      <c r="H146" s="196" t="s">
        <v>79</v>
      </c>
    </row>
    <row r="147" spans="1:8" x14ac:dyDescent="0.35">
      <c r="A147" s="196" t="s">
        <v>79</v>
      </c>
      <c r="B147" s="56" t="s">
        <v>1647</v>
      </c>
      <c r="C147" s="56" t="s">
        <v>1159</v>
      </c>
      <c r="D147" s="25" t="s">
        <v>348</v>
      </c>
      <c r="E147" s="25" t="s">
        <v>348</v>
      </c>
      <c r="F147" s="25" t="s">
        <v>1506</v>
      </c>
      <c r="G147" s="197">
        <f>VLOOKUP(C147,TECNICAS!$E$12:$K$117,7,FALSE)</f>
        <v>80</v>
      </c>
      <c r="H147" s="196" t="s">
        <v>79</v>
      </c>
    </row>
    <row r="148" spans="1:8" x14ac:dyDescent="0.35">
      <c r="A148" s="196" t="s">
        <v>79</v>
      </c>
      <c r="B148" s="56" t="s">
        <v>470</v>
      </c>
      <c r="C148" s="56" t="s">
        <v>1159</v>
      </c>
      <c r="D148" s="25" t="s">
        <v>348</v>
      </c>
      <c r="E148" s="25" t="s">
        <v>348</v>
      </c>
      <c r="F148" s="25" t="s">
        <v>1506</v>
      </c>
      <c r="G148" s="197">
        <f>VLOOKUP(C148,TECNICAS!$E$12:$K$117,7,FALSE)</f>
        <v>80</v>
      </c>
      <c r="H148" s="196" t="s">
        <v>79</v>
      </c>
    </row>
    <row r="149" spans="1:8" x14ac:dyDescent="0.35">
      <c r="A149" s="196" t="s">
        <v>79</v>
      </c>
      <c r="B149" s="56" t="s">
        <v>1664</v>
      </c>
      <c r="C149" s="56" t="s">
        <v>1159</v>
      </c>
      <c r="D149" s="25" t="s">
        <v>348</v>
      </c>
      <c r="E149" s="25" t="s">
        <v>348</v>
      </c>
      <c r="F149" s="25" t="s">
        <v>1506</v>
      </c>
      <c r="G149" s="197">
        <f>VLOOKUP(C149,TECNICAS!$E$12:$K$117,7,FALSE)</f>
        <v>80</v>
      </c>
      <c r="H149" s="196" t="s">
        <v>79</v>
      </c>
    </row>
    <row r="150" spans="1:8" x14ac:dyDescent="0.35">
      <c r="A150" s="196" t="s">
        <v>79</v>
      </c>
      <c r="B150" s="56" t="s">
        <v>1647</v>
      </c>
      <c r="C150" s="56" t="s">
        <v>1176</v>
      </c>
      <c r="D150" s="25" t="s">
        <v>348</v>
      </c>
      <c r="E150" s="25" t="s">
        <v>348</v>
      </c>
      <c r="F150" s="25" t="s">
        <v>1506</v>
      </c>
      <c r="G150" s="197">
        <f>VLOOKUP(C150,TECNICAS!$E$12:$K$117,7,FALSE)</f>
        <v>80</v>
      </c>
      <c r="H150" s="196" t="s">
        <v>79</v>
      </c>
    </row>
    <row r="151" spans="1:8" x14ac:dyDescent="0.35">
      <c r="A151" s="196" t="s">
        <v>79</v>
      </c>
      <c r="B151" s="56" t="s">
        <v>470</v>
      </c>
      <c r="C151" s="56" t="s">
        <v>1176</v>
      </c>
      <c r="D151" s="25" t="s">
        <v>348</v>
      </c>
      <c r="E151" s="25" t="s">
        <v>348</v>
      </c>
      <c r="F151" s="25" t="s">
        <v>1506</v>
      </c>
      <c r="G151" s="197">
        <f>VLOOKUP(C151,TECNICAS!$E$12:$K$117,7,FALSE)</f>
        <v>80</v>
      </c>
      <c r="H151" s="196" t="s">
        <v>79</v>
      </c>
    </row>
    <row r="152" spans="1:8" x14ac:dyDescent="0.35">
      <c r="A152" s="196" t="s">
        <v>79</v>
      </c>
      <c r="B152" s="25" t="s">
        <v>470</v>
      </c>
      <c r="C152" s="56" t="s">
        <v>1185</v>
      </c>
      <c r="D152" s="25" t="s">
        <v>348</v>
      </c>
      <c r="E152" s="25" t="s">
        <v>348</v>
      </c>
      <c r="F152" s="25" t="s">
        <v>1506</v>
      </c>
      <c r="G152" s="197">
        <f>VLOOKUP(C152,TECNICAS!$E$12:$K$117,7,FALSE)</f>
        <v>80</v>
      </c>
      <c r="H152" s="196" t="s">
        <v>79</v>
      </c>
    </row>
    <row r="153" spans="1:8" x14ac:dyDescent="0.35">
      <c r="A153" s="196" t="s">
        <v>79</v>
      </c>
      <c r="B153" s="25" t="s">
        <v>1198</v>
      </c>
      <c r="C153" s="56" t="s">
        <v>1197</v>
      </c>
      <c r="D153" s="25" t="s">
        <v>348</v>
      </c>
      <c r="E153" s="25" t="s">
        <v>348</v>
      </c>
      <c r="F153" s="25" t="s">
        <v>1506</v>
      </c>
      <c r="G153" s="197">
        <f>VLOOKUP(C153,TECNICAS!$E$12:$K$117,7,FALSE)</f>
        <v>80</v>
      </c>
      <c r="H153" s="196" t="s">
        <v>79</v>
      </c>
    </row>
    <row r="154" spans="1:8" x14ac:dyDescent="0.35">
      <c r="A154" s="196" t="s">
        <v>79</v>
      </c>
      <c r="B154" s="56" t="s">
        <v>1647</v>
      </c>
      <c r="C154" s="56" t="s">
        <v>1206</v>
      </c>
      <c r="D154" s="25" t="s">
        <v>348</v>
      </c>
      <c r="E154" s="25" t="s">
        <v>348</v>
      </c>
      <c r="F154" s="25" t="s">
        <v>1506</v>
      </c>
      <c r="G154" s="197">
        <f>VLOOKUP(C154,TECNICAS!$E$12:$K$117,7,FALSE)</f>
        <v>80</v>
      </c>
      <c r="H154" s="196" t="s">
        <v>79</v>
      </c>
    </row>
    <row r="155" spans="1:8" x14ac:dyDescent="0.35">
      <c r="A155" s="196" t="s">
        <v>79</v>
      </c>
      <c r="B155" s="56" t="s">
        <v>470</v>
      </c>
      <c r="C155" s="56" t="s">
        <v>1206</v>
      </c>
      <c r="D155" s="25" t="s">
        <v>348</v>
      </c>
      <c r="E155" s="25" t="s">
        <v>348</v>
      </c>
      <c r="F155" s="25" t="s">
        <v>1506</v>
      </c>
      <c r="G155" s="197">
        <f>VLOOKUP(C155,TECNICAS!$E$12:$K$117,7,FALSE)</f>
        <v>80</v>
      </c>
      <c r="H155" s="196" t="s">
        <v>79</v>
      </c>
    </row>
    <row r="156" spans="1:8" x14ac:dyDescent="0.35">
      <c r="A156" s="196" t="s">
        <v>79</v>
      </c>
      <c r="B156" s="56" t="s">
        <v>1653</v>
      </c>
      <c r="C156" s="56" t="s">
        <v>1206</v>
      </c>
      <c r="D156" s="25" t="s">
        <v>348</v>
      </c>
      <c r="E156" s="25" t="s">
        <v>348</v>
      </c>
      <c r="F156" s="25" t="s">
        <v>1506</v>
      </c>
      <c r="G156" s="197">
        <f>VLOOKUP(C156,TECNICAS!$E$12:$K$117,7,FALSE)</f>
        <v>80</v>
      </c>
      <c r="H156" s="196" t="s">
        <v>79</v>
      </c>
    </row>
    <row r="157" spans="1:8" x14ac:dyDescent="0.35">
      <c r="A157" s="196" t="s">
        <v>79</v>
      </c>
      <c r="B157" s="56" t="s">
        <v>1647</v>
      </c>
      <c r="C157" s="56" t="s">
        <v>1214</v>
      </c>
      <c r="D157" s="25" t="s">
        <v>348</v>
      </c>
      <c r="E157" s="25" t="s">
        <v>348</v>
      </c>
      <c r="F157" s="25" t="s">
        <v>1506</v>
      </c>
      <c r="G157" s="197">
        <f>VLOOKUP(C157,TECNICAS!$E$12:$K$117,7,FALSE)</f>
        <v>100</v>
      </c>
      <c r="H157" s="196" t="s">
        <v>79</v>
      </c>
    </row>
    <row r="158" spans="1:8" x14ac:dyDescent="0.35">
      <c r="A158" s="196" t="s">
        <v>79</v>
      </c>
      <c r="B158" s="56" t="s">
        <v>470</v>
      </c>
      <c r="C158" s="56" t="s">
        <v>1214</v>
      </c>
      <c r="D158" s="25" t="s">
        <v>348</v>
      </c>
      <c r="E158" s="25" t="s">
        <v>348</v>
      </c>
      <c r="F158" s="25" t="s">
        <v>1506</v>
      </c>
      <c r="G158" s="197">
        <f>VLOOKUP(C158,TECNICAS!$E$12:$K$117,7,FALSE)</f>
        <v>100</v>
      </c>
      <c r="H158" s="196" t="s">
        <v>79</v>
      </c>
    </row>
    <row r="159" spans="1:8" x14ac:dyDescent="0.35">
      <c r="A159" s="196" t="s">
        <v>79</v>
      </c>
      <c r="B159" s="56" t="s">
        <v>1653</v>
      </c>
      <c r="C159" s="56" t="s">
        <v>1214</v>
      </c>
      <c r="D159" s="25" t="s">
        <v>348</v>
      </c>
      <c r="E159" s="25" t="s">
        <v>348</v>
      </c>
      <c r="F159" s="25" t="s">
        <v>1506</v>
      </c>
      <c r="G159" s="197">
        <f>VLOOKUP(C159,TECNICAS!$E$12:$K$117,7,FALSE)</f>
        <v>100</v>
      </c>
      <c r="H159" s="196" t="s">
        <v>79</v>
      </c>
    </row>
    <row r="160" spans="1:8" x14ac:dyDescent="0.35">
      <c r="A160" s="196" t="s">
        <v>79</v>
      </c>
      <c r="B160" s="25" t="s">
        <v>1198</v>
      </c>
      <c r="C160" s="56" t="s">
        <v>1226</v>
      </c>
      <c r="D160" s="25" t="s">
        <v>348</v>
      </c>
      <c r="E160" s="25" t="s">
        <v>348</v>
      </c>
      <c r="F160" s="25" t="s">
        <v>1506</v>
      </c>
      <c r="G160" s="197">
        <f>VLOOKUP(C160,TECNICAS!$E$12:$K$117,7,FALSE)</f>
        <v>80</v>
      </c>
      <c r="H160" s="196" t="s">
        <v>79</v>
      </c>
    </row>
    <row r="161" spans="1:8" x14ac:dyDescent="0.35">
      <c r="A161" s="196" t="s">
        <v>79</v>
      </c>
      <c r="B161" s="56" t="s">
        <v>1243</v>
      </c>
      <c r="C161" s="56" t="s">
        <v>1234</v>
      </c>
      <c r="D161" s="25" t="s">
        <v>348</v>
      </c>
      <c r="E161" s="25" t="s">
        <v>348</v>
      </c>
      <c r="F161" s="25" t="s">
        <v>1506</v>
      </c>
      <c r="G161" s="197">
        <f>VLOOKUP(C161,TECNICAS!$E$12:$K$117,7,FALSE)</f>
        <v>80</v>
      </c>
      <c r="H161" s="196" t="s">
        <v>79</v>
      </c>
    </row>
    <row r="162" spans="1:8" x14ac:dyDescent="0.35">
      <c r="A162" s="196" t="s">
        <v>79</v>
      </c>
      <c r="B162" s="56" t="s">
        <v>1652</v>
      </c>
      <c r="C162" s="56" t="s">
        <v>1234</v>
      </c>
      <c r="D162" s="25" t="s">
        <v>348</v>
      </c>
      <c r="E162" s="25" t="s">
        <v>348</v>
      </c>
      <c r="F162" s="25" t="s">
        <v>1506</v>
      </c>
      <c r="G162" s="197">
        <f>VLOOKUP(C162,TECNICAS!$E$12:$K$117,7,FALSE)</f>
        <v>80</v>
      </c>
      <c r="H162" s="196" t="s">
        <v>79</v>
      </c>
    </row>
    <row r="163" spans="1:8" x14ac:dyDescent="0.35">
      <c r="A163" s="196" t="s">
        <v>79</v>
      </c>
      <c r="B163" s="25" t="s">
        <v>1243</v>
      </c>
      <c r="C163" s="56" t="s">
        <v>1242</v>
      </c>
      <c r="D163" s="25" t="s">
        <v>348</v>
      </c>
      <c r="E163" s="25" t="s">
        <v>348</v>
      </c>
      <c r="F163" s="25" t="s">
        <v>1506</v>
      </c>
      <c r="G163" s="197">
        <f>VLOOKUP(C163,TECNICAS!$E$12:$K$117,7,FALSE)</f>
        <v>60</v>
      </c>
      <c r="H163" s="196" t="s">
        <v>79</v>
      </c>
    </row>
    <row r="164" spans="1:8" x14ac:dyDescent="0.35">
      <c r="A164" s="196" t="s">
        <v>79</v>
      </c>
      <c r="B164" s="25" t="s">
        <v>1243</v>
      </c>
      <c r="C164" s="56" t="s">
        <v>1251</v>
      </c>
      <c r="D164" s="25" t="s">
        <v>348</v>
      </c>
      <c r="E164" s="25" t="s">
        <v>348</v>
      </c>
      <c r="F164" s="25" t="s">
        <v>1506</v>
      </c>
      <c r="G164" s="197">
        <f>VLOOKUP(C164,TECNICAS!$E$12:$K$117,7,FALSE)</f>
        <v>60</v>
      </c>
      <c r="H164" s="196" t="s">
        <v>79</v>
      </c>
    </row>
    <row r="165" spans="1:8" x14ac:dyDescent="0.35">
      <c r="A165" s="196" t="s">
        <v>79</v>
      </c>
      <c r="B165" s="25" t="s">
        <v>1198</v>
      </c>
      <c r="C165" s="56" t="s">
        <v>1259</v>
      </c>
      <c r="D165" s="25" t="s">
        <v>348</v>
      </c>
      <c r="E165" s="25" t="s">
        <v>348</v>
      </c>
      <c r="F165" s="25" t="s">
        <v>1506</v>
      </c>
      <c r="G165" s="197">
        <f>VLOOKUP(C165,TECNICAS!$E$12:$K$117,7,FALSE)</f>
        <v>80</v>
      </c>
      <c r="H165" s="196" t="s">
        <v>79</v>
      </c>
    </row>
    <row r="166" spans="1:8" x14ac:dyDescent="0.35">
      <c r="A166" s="196" t="s">
        <v>69</v>
      </c>
      <c r="B166" s="25" t="s">
        <v>1275</v>
      </c>
      <c r="C166" s="56" t="s">
        <v>1274</v>
      </c>
      <c r="D166" s="25" t="s">
        <v>348</v>
      </c>
      <c r="E166" s="25" t="s">
        <v>348</v>
      </c>
      <c r="F166" s="25" t="s">
        <v>1506</v>
      </c>
      <c r="G166" s="197">
        <f>VLOOKUP(C166,TECNICAS!$E$12:$K$117,7,FALSE)</f>
        <v>100</v>
      </c>
      <c r="H166" s="196" t="s">
        <v>69</v>
      </c>
    </row>
    <row r="167" spans="1:8" x14ac:dyDescent="0.35">
      <c r="A167" s="196" t="s">
        <v>69</v>
      </c>
      <c r="B167" s="25" t="s">
        <v>1283</v>
      </c>
      <c r="C167" s="56" t="s">
        <v>1282</v>
      </c>
      <c r="D167" s="25" t="s">
        <v>348</v>
      </c>
      <c r="E167" s="25" t="s">
        <v>348</v>
      </c>
      <c r="F167" s="25" t="s">
        <v>1506</v>
      </c>
      <c r="G167" s="197">
        <f>VLOOKUP(C167,TECNICAS!$E$12:$K$117,7,FALSE)</f>
        <v>60</v>
      </c>
      <c r="H167" s="196" t="s">
        <v>69</v>
      </c>
    </row>
    <row r="168" spans="1:8" x14ac:dyDescent="0.35">
      <c r="A168" s="196" t="s">
        <v>79</v>
      </c>
      <c r="B168" s="56" t="s">
        <v>1666</v>
      </c>
      <c r="C168" s="56" t="s">
        <v>1314</v>
      </c>
      <c r="D168" s="25" t="s">
        <v>348</v>
      </c>
      <c r="E168" s="25" t="s">
        <v>348</v>
      </c>
      <c r="F168" s="25" t="s">
        <v>1506</v>
      </c>
      <c r="G168" s="197">
        <f>VLOOKUP(C168,TECNICAS!$E$12:$K$117,7,FALSE)</f>
        <v>80</v>
      </c>
      <c r="H168" s="196" t="s">
        <v>79</v>
      </c>
    </row>
    <row r="169" spans="1:8" x14ac:dyDescent="0.35">
      <c r="A169" s="196" t="s">
        <v>69</v>
      </c>
      <c r="B169" s="56" t="s">
        <v>1667</v>
      </c>
      <c r="C169" s="56" t="s">
        <v>1314</v>
      </c>
      <c r="D169" s="25" t="s">
        <v>348</v>
      </c>
      <c r="E169" s="25" t="s">
        <v>348</v>
      </c>
      <c r="F169" s="25" t="s">
        <v>1506</v>
      </c>
      <c r="G169" s="197">
        <f>VLOOKUP(C169,TECNICAS!$E$12:$K$117,7,FALSE)</f>
        <v>80</v>
      </c>
      <c r="H169" s="196" t="s">
        <v>69</v>
      </c>
    </row>
    <row r="170" spans="1:8" x14ac:dyDescent="0.35">
      <c r="A170" s="196" t="s">
        <v>73</v>
      </c>
      <c r="B170" s="56" t="s">
        <v>1639</v>
      </c>
      <c r="C170" s="56" t="s">
        <v>1314</v>
      </c>
      <c r="D170" s="25" t="s">
        <v>348</v>
      </c>
      <c r="E170" s="25" t="s">
        <v>348</v>
      </c>
      <c r="F170" s="25" t="s">
        <v>1506</v>
      </c>
      <c r="G170" s="197">
        <f>VLOOKUP(C170,TECNICAS!$E$12:$K$117,7,FALSE)</f>
        <v>80</v>
      </c>
      <c r="H170" s="196" t="s">
        <v>73</v>
      </c>
    </row>
    <row r="171" spans="1:8" x14ac:dyDescent="0.35">
      <c r="A171" s="196" t="s">
        <v>69</v>
      </c>
      <c r="B171" s="25" t="s">
        <v>1324</v>
      </c>
      <c r="C171" s="56" t="s">
        <v>1323</v>
      </c>
      <c r="D171" s="25" t="s">
        <v>348</v>
      </c>
      <c r="E171" s="25" t="s">
        <v>348</v>
      </c>
      <c r="F171" s="25" t="s">
        <v>1506</v>
      </c>
      <c r="G171" s="197">
        <f>VLOOKUP(C171,TECNICAS!$E$12:$K$117,7,FALSE)</f>
        <v>100</v>
      </c>
      <c r="H171" s="196" t="s">
        <v>69</v>
      </c>
    </row>
    <row r="172" spans="1:8" x14ac:dyDescent="0.35">
      <c r="A172" s="196" t="s">
        <v>73</v>
      </c>
      <c r="B172" s="25" t="s">
        <v>411</v>
      </c>
      <c r="C172" s="56" t="s">
        <v>1332</v>
      </c>
      <c r="D172" s="25" t="s">
        <v>348</v>
      </c>
      <c r="E172" s="25" t="s">
        <v>348</v>
      </c>
      <c r="F172" s="25" t="s">
        <v>1506</v>
      </c>
      <c r="G172" s="197">
        <f>VLOOKUP(C172,TECNICAS!$E$12:$K$117,7,FALSE)</f>
        <v>100</v>
      </c>
      <c r="H172" s="196" t="s">
        <v>73</v>
      </c>
    </row>
    <row r="173" spans="1:8" x14ac:dyDescent="0.35">
      <c r="A173" s="196" t="s">
        <v>69</v>
      </c>
      <c r="B173" s="56" t="s">
        <v>1667</v>
      </c>
      <c r="C173" s="56" t="s">
        <v>1340</v>
      </c>
      <c r="D173" s="25" t="s">
        <v>348</v>
      </c>
      <c r="E173" s="25" t="s">
        <v>348</v>
      </c>
      <c r="F173" s="25" t="s">
        <v>1506</v>
      </c>
      <c r="G173" s="197">
        <f>VLOOKUP(C173,TECNICAS!$E$12:$K$117,7,FALSE)</f>
        <v>100</v>
      </c>
      <c r="H173" s="196" t="s">
        <v>69</v>
      </c>
    </row>
    <row r="174" spans="1:8" x14ac:dyDescent="0.35">
      <c r="A174" s="196" t="s">
        <v>73</v>
      </c>
      <c r="B174" s="56" t="s">
        <v>1668</v>
      </c>
      <c r="C174" s="56" t="s">
        <v>1340</v>
      </c>
      <c r="D174" s="25" t="s">
        <v>348</v>
      </c>
      <c r="E174" s="25" t="s">
        <v>348</v>
      </c>
      <c r="F174" s="25" t="s">
        <v>1506</v>
      </c>
      <c r="G174" s="197">
        <f>VLOOKUP(C174,TECNICAS!$E$12:$K$117,7,FALSE)</f>
        <v>100</v>
      </c>
      <c r="H174" s="196" t="s">
        <v>73</v>
      </c>
    </row>
    <row r="175" spans="1:8" x14ac:dyDescent="0.35">
      <c r="A175" s="196" t="s">
        <v>73</v>
      </c>
      <c r="B175" s="56" t="s">
        <v>1669</v>
      </c>
      <c r="C175" s="56" t="s">
        <v>1350</v>
      </c>
      <c r="D175" s="25" t="s">
        <v>348</v>
      </c>
      <c r="E175" s="25" t="s">
        <v>348</v>
      </c>
      <c r="F175" s="25" t="s">
        <v>1506</v>
      </c>
      <c r="G175" s="197">
        <f>VLOOKUP(C175,TECNICAS!$E$12:$K$117,7,FALSE)</f>
        <v>100</v>
      </c>
      <c r="H175" s="196" t="s">
        <v>73</v>
      </c>
    </row>
    <row r="176" spans="1:8" x14ac:dyDescent="0.35">
      <c r="A176" s="196" t="s">
        <v>73</v>
      </c>
      <c r="B176" s="56" t="s">
        <v>1658</v>
      </c>
      <c r="C176" s="56" t="s">
        <v>1350</v>
      </c>
      <c r="D176" s="25" t="s">
        <v>348</v>
      </c>
      <c r="E176" s="25" t="s">
        <v>348</v>
      </c>
      <c r="F176" s="25" t="s">
        <v>1506</v>
      </c>
      <c r="G176" s="197">
        <f>VLOOKUP(C176,TECNICAS!$E$12:$K$117,7,FALSE)</f>
        <v>100</v>
      </c>
      <c r="H176" s="196" t="s">
        <v>73</v>
      </c>
    </row>
    <row r="177" spans="1:8" x14ac:dyDescent="0.35">
      <c r="A177" s="196" t="s">
        <v>73</v>
      </c>
      <c r="B177" s="56" t="s">
        <v>1655</v>
      </c>
      <c r="C177" s="56" t="s">
        <v>1350</v>
      </c>
      <c r="D177" s="25" t="s">
        <v>348</v>
      </c>
      <c r="E177" s="25" t="s">
        <v>348</v>
      </c>
      <c r="F177" s="25" t="s">
        <v>1506</v>
      </c>
      <c r="G177" s="197">
        <f>VLOOKUP(C177,TECNICAS!$E$12:$K$117,7,FALSE)</f>
        <v>100</v>
      </c>
      <c r="H177" s="196" t="s">
        <v>73</v>
      </c>
    </row>
    <row r="178" spans="1:8" x14ac:dyDescent="0.35">
      <c r="A178" s="196" t="s">
        <v>72</v>
      </c>
      <c r="B178" s="56" t="s">
        <v>1670</v>
      </c>
      <c r="C178" s="56" t="s">
        <v>1350</v>
      </c>
      <c r="D178" s="25" t="s">
        <v>348</v>
      </c>
      <c r="E178" s="25" t="s">
        <v>348</v>
      </c>
      <c r="F178" s="25" t="s">
        <v>1506</v>
      </c>
      <c r="G178" s="197">
        <f>VLOOKUP(C178,TECNICAS!$E$12:$K$117,7,FALSE)</f>
        <v>100</v>
      </c>
      <c r="H178" s="196" t="s">
        <v>72</v>
      </c>
    </row>
    <row r="179" spans="1:8" x14ac:dyDescent="0.35">
      <c r="A179" s="196" t="s">
        <v>69</v>
      </c>
      <c r="B179" s="56" t="s">
        <v>1671</v>
      </c>
      <c r="C179" s="56" t="s">
        <v>1359</v>
      </c>
      <c r="D179" s="25" t="s">
        <v>348</v>
      </c>
      <c r="E179" s="25" t="s">
        <v>348</v>
      </c>
      <c r="F179" s="25" t="s">
        <v>1506</v>
      </c>
      <c r="G179" s="197">
        <f>VLOOKUP(C179,TECNICAS!$E$12:$K$117,7,FALSE)</f>
        <v>100</v>
      </c>
      <c r="H179" s="196" t="s">
        <v>69</v>
      </c>
    </row>
    <row r="180" spans="1:8" x14ac:dyDescent="0.35">
      <c r="A180" s="196" t="s">
        <v>73</v>
      </c>
      <c r="B180" s="56" t="s">
        <v>1672</v>
      </c>
      <c r="C180" s="56" t="s">
        <v>1359</v>
      </c>
      <c r="D180" s="25" t="s">
        <v>348</v>
      </c>
      <c r="E180" s="25" t="s">
        <v>348</v>
      </c>
      <c r="F180" s="25" t="s">
        <v>1506</v>
      </c>
      <c r="G180" s="197">
        <f>VLOOKUP(C180,TECNICAS!$E$12:$K$117,7,FALSE)</f>
        <v>100</v>
      </c>
      <c r="H180" s="196" t="s">
        <v>73</v>
      </c>
    </row>
    <row r="181" spans="1:8" x14ac:dyDescent="0.35">
      <c r="A181" s="196" t="s">
        <v>73</v>
      </c>
      <c r="B181" s="56" t="s">
        <v>1673</v>
      </c>
      <c r="C181" s="56" t="s">
        <v>1359</v>
      </c>
      <c r="D181" s="25" t="s">
        <v>348</v>
      </c>
      <c r="E181" s="25" t="s">
        <v>348</v>
      </c>
      <c r="F181" s="25" t="s">
        <v>1506</v>
      </c>
      <c r="G181" s="197">
        <f>VLOOKUP(C181,TECNICAS!$E$12:$K$117,7,FALSE)</f>
        <v>100</v>
      </c>
      <c r="H181" s="196" t="s">
        <v>73</v>
      </c>
    </row>
    <row r="182" spans="1:8" x14ac:dyDescent="0.35">
      <c r="A182" s="196" t="s">
        <v>73</v>
      </c>
      <c r="B182" s="25" t="s">
        <v>1370</v>
      </c>
      <c r="C182" s="56" t="s">
        <v>1368</v>
      </c>
      <c r="D182" s="25" t="s">
        <v>348</v>
      </c>
      <c r="E182" s="25" t="s">
        <v>348</v>
      </c>
      <c r="F182" s="25" t="s">
        <v>1506</v>
      </c>
      <c r="G182" s="197">
        <f>VLOOKUP(C182,TECNICAS!$E$12:$K$117,7,FALSE)</f>
        <v>80</v>
      </c>
      <c r="H182" s="196" t="s">
        <v>73</v>
      </c>
    </row>
    <row r="183" spans="1:8" x14ac:dyDescent="0.35">
      <c r="A183" s="196" t="s">
        <v>70</v>
      </c>
      <c r="B183" s="56" t="s">
        <v>630</v>
      </c>
      <c r="C183" s="25" t="s">
        <v>606</v>
      </c>
      <c r="D183" s="25" t="s">
        <v>348</v>
      </c>
      <c r="E183" s="25" t="s">
        <v>348</v>
      </c>
      <c r="F183" s="25" t="s">
        <v>1483</v>
      </c>
      <c r="G183" s="197">
        <f>VLOOKUP(C183,ADMINISTRATIVAS!$F$12:$L$76,7,FALSE)</f>
        <v>80</v>
      </c>
      <c r="H183" s="196" t="s">
        <v>70</v>
      </c>
    </row>
    <row r="184" spans="1:8" x14ac:dyDescent="0.35">
      <c r="A184" s="196" t="s">
        <v>79</v>
      </c>
      <c r="B184" s="56" t="s">
        <v>1666</v>
      </c>
      <c r="C184" s="25" t="s">
        <v>606</v>
      </c>
      <c r="D184" s="25" t="s">
        <v>348</v>
      </c>
      <c r="E184" s="25" t="s">
        <v>348</v>
      </c>
      <c r="F184" s="25" t="s">
        <v>1483</v>
      </c>
      <c r="G184" s="197">
        <f>VLOOKUP(C184,ADMINISTRATIVAS!$F$12:$L$76,7,FALSE)</f>
        <v>80</v>
      </c>
      <c r="H184" s="196" t="s">
        <v>79</v>
      </c>
    </row>
    <row r="185" spans="1:8" x14ac:dyDescent="0.35">
      <c r="A185" s="196" t="s">
        <v>70</v>
      </c>
      <c r="B185" s="56" t="s">
        <v>630</v>
      </c>
      <c r="C185" s="25" t="s">
        <v>613</v>
      </c>
      <c r="D185" s="25" t="s">
        <v>348</v>
      </c>
      <c r="E185" s="25" t="s">
        <v>348</v>
      </c>
      <c r="F185" s="25" t="s">
        <v>1483</v>
      </c>
      <c r="G185" s="197">
        <f>VLOOKUP(C185,ADMINISTRATIVAS!$F$12:$L$76,7,FALSE)</f>
        <v>60</v>
      </c>
      <c r="H185" s="196" t="s">
        <v>70</v>
      </c>
    </row>
    <row r="186" spans="1:8" x14ac:dyDescent="0.35">
      <c r="A186" s="196" t="s">
        <v>79</v>
      </c>
      <c r="B186" s="56" t="s">
        <v>660</v>
      </c>
      <c r="C186" s="25" t="s">
        <v>613</v>
      </c>
      <c r="D186" s="25" t="s">
        <v>348</v>
      </c>
      <c r="E186" s="25" t="s">
        <v>348</v>
      </c>
      <c r="F186" s="25" t="s">
        <v>1483</v>
      </c>
      <c r="G186" s="197">
        <f>VLOOKUP(C186,ADMINISTRATIVAS!$F$12:$L$76,7,FALSE)</f>
        <v>60</v>
      </c>
      <c r="H186" s="196" t="s">
        <v>79</v>
      </c>
    </row>
    <row r="187" spans="1:8" x14ac:dyDescent="0.35">
      <c r="A187" s="196" t="s">
        <v>79</v>
      </c>
      <c r="B187" s="56" t="s">
        <v>1666</v>
      </c>
      <c r="C187" s="25" t="s">
        <v>613</v>
      </c>
      <c r="D187" s="25" t="s">
        <v>348</v>
      </c>
      <c r="E187" s="25" t="s">
        <v>348</v>
      </c>
      <c r="F187" s="25" t="s">
        <v>1483</v>
      </c>
      <c r="G187" s="197">
        <f>VLOOKUP(C187,ADMINISTRATIVAS!$F$12:$L$76,7,FALSE)</f>
        <v>60</v>
      </c>
      <c r="H187" s="196" t="s">
        <v>79</v>
      </c>
    </row>
    <row r="188" spans="1:8" x14ac:dyDescent="0.35">
      <c r="A188" s="196" t="s">
        <v>79</v>
      </c>
      <c r="B188" s="56" t="s">
        <v>1666</v>
      </c>
      <c r="C188" s="25" t="s">
        <v>613</v>
      </c>
      <c r="D188" s="25" t="s">
        <v>348</v>
      </c>
      <c r="E188" s="25" t="s">
        <v>348</v>
      </c>
      <c r="F188" s="25" t="s">
        <v>1483</v>
      </c>
      <c r="G188" s="197">
        <f>VLOOKUP(C188,ADMINISTRATIVAS!$F$12:$L$76,7,FALSE)</f>
        <v>60</v>
      </c>
      <c r="H188" s="196" t="s">
        <v>79</v>
      </c>
    </row>
    <row r="189" spans="1:8" x14ac:dyDescent="0.35">
      <c r="A189" s="196" t="s">
        <v>79</v>
      </c>
      <c r="B189" s="56" t="s">
        <v>660</v>
      </c>
      <c r="C189" s="25" t="s">
        <v>619</v>
      </c>
      <c r="D189" s="25" t="s">
        <v>348</v>
      </c>
      <c r="E189" s="25" t="s">
        <v>348</v>
      </c>
      <c r="F189" s="25" t="s">
        <v>1483</v>
      </c>
      <c r="G189" s="197">
        <f>VLOOKUP(C189,ADMINISTRATIVAS!$F$12:$L$76,7,FALSE)</f>
        <v>60</v>
      </c>
      <c r="H189" s="196" t="s">
        <v>79</v>
      </c>
    </row>
    <row r="190" spans="1:8" x14ac:dyDescent="0.35">
      <c r="A190" s="196" t="s">
        <v>79</v>
      </c>
      <c r="B190" s="56" t="s">
        <v>1674</v>
      </c>
      <c r="C190" s="25" t="s">
        <v>619</v>
      </c>
      <c r="D190" s="25" t="s">
        <v>348</v>
      </c>
      <c r="E190" s="25" t="s">
        <v>348</v>
      </c>
      <c r="F190" s="25" t="s">
        <v>1483</v>
      </c>
      <c r="G190" s="197">
        <f>VLOOKUP(C190,ADMINISTRATIVAS!$F$12:$L$76,7,FALSE)</f>
        <v>60</v>
      </c>
      <c r="H190" s="196" t="s">
        <v>79</v>
      </c>
    </row>
    <row r="191" spans="1:8" x14ac:dyDescent="0.35">
      <c r="A191" s="196" t="s">
        <v>70</v>
      </c>
      <c r="B191" s="25" t="s">
        <v>630</v>
      </c>
      <c r="C191" s="25" t="s">
        <v>629</v>
      </c>
      <c r="D191" s="25" t="s">
        <v>348</v>
      </c>
      <c r="E191" s="25" t="s">
        <v>348</v>
      </c>
      <c r="F191" s="25" t="s">
        <v>1483</v>
      </c>
      <c r="G191" s="197">
        <f>VLOOKUP(C191,ADMINISTRATIVAS!$F$12:$L$76,7,FALSE)</f>
        <v>80</v>
      </c>
      <c r="H191" s="196" t="s">
        <v>70</v>
      </c>
    </row>
    <row r="192" spans="1:8" x14ac:dyDescent="0.35">
      <c r="A192" s="196" t="s">
        <v>70</v>
      </c>
      <c r="B192" s="25" t="s">
        <v>640</v>
      </c>
      <c r="C192" s="25" t="s">
        <v>639</v>
      </c>
      <c r="D192" s="25" t="s">
        <v>348</v>
      </c>
      <c r="E192" s="25" t="s">
        <v>348</v>
      </c>
      <c r="F192" s="25" t="s">
        <v>1483</v>
      </c>
      <c r="G192" s="197">
        <f>VLOOKUP(C192,ADMINISTRATIVAS!$F$12:$L$76,7,FALSE)</f>
        <v>90</v>
      </c>
      <c r="H192" s="196" t="s">
        <v>70</v>
      </c>
    </row>
    <row r="193" spans="1:8" x14ac:dyDescent="0.35">
      <c r="A193" s="196" t="s">
        <v>79</v>
      </c>
      <c r="B193" s="25" t="s">
        <v>660</v>
      </c>
      <c r="C193" s="25" t="s">
        <v>659</v>
      </c>
      <c r="D193" s="25" t="s">
        <v>348</v>
      </c>
      <c r="E193" s="25" t="s">
        <v>348</v>
      </c>
      <c r="F193" s="25" t="s">
        <v>1483</v>
      </c>
      <c r="G193" s="197">
        <f>VLOOKUP(C193,ADMINISTRATIVAS!$F$12:$L$76,7,FALSE)</f>
        <v>100</v>
      </c>
      <c r="H193" s="196" t="s">
        <v>79</v>
      </c>
    </row>
    <row r="194" spans="1:8" x14ac:dyDescent="0.35">
      <c r="A194" s="196" t="s">
        <v>69</v>
      </c>
      <c r="B194" s="25" t="s">
        <v>668</v>
      </c>
      <c r="C194" s="25" t="s">
        <v>667</v>
      </c>
      <c r="D194" s="25" t="s">
        <v>348</v>
      </c>
      <c r="E194" s="25" t="s">
        <v>348</v>
      </c>
      <c r="F194" s="25" t="s">
        <v>1483</v>
      </c>
      <c r="G194" s="197">
        <f>VLOOKUP(C194,ADMINISTRATIVAS!$F$12:$L$76,7,FALSE)</f>
        <v>80</v>
      </c>
      <c r="H194" s="196" t="s">
        <v>69</v>
      </c>
    </row>
    <row r="195" spans="1:8" x14ac:dyDescent="0.35">
      <c r="A195" s="196" t="s">
        <v>79</v>
      </c>
      <c r="B195" s="25" t="s">
        <v>687</v>
      </c>
      <c r="C195" s="25" t="s">
        <v>686</v>
      </c>
      <c r="D195" s="25" t="s">
        <v>348</v>
      </c>
      <c r="E195" s="25" t="s">
        <v>348</v>
      </c>
      <c r="F195" s="25" t="s">
        <v>1483</v>
      </c>
      <c r="G195" s="197">
        <f>VLOOKUP(C195,ADMINISTRATIVAS!$F$12:$L$76,7,FALSE)</f>
        <v>60</v>
      </c>
      <c r="H195" s="196" t="s">
        <v>79</v>
      </c>
    </row>
    <row r="196" spans="1:8" x14ac:dyDescent="0.35">
      <c r="A196" s="196" t="s">
        <v>70</v>
      </c>
      <c r="B196" s="25" t="s">
        <v>695</v>
      </c>
      <c r="C196" s="25" t="s">
        <v>694</v>
      </c>
      <c r="D196" s="25" t="s">
        <v>348</v>
      </c>
      <c r="E196" s="25" t="s">
        <v>348</v>
      </c>
      <c r="F196" s="25" t="s">
        <v>1483</v>
      </c>
      <c r="G196" s="197">
        <f>VLOOKUP(C196,ADMINISTRATIVAS!$F$12:$L$76,7,FALSE)</f>
        <v>100</v>
      </c>
      <c r="H196" s="196" t="s">
        <v>70</v>
      </c>
    </row>
    <row r="197" spans="1:8" x14ac:dyDescent="0.35">
      <c r="A197" s="196" t="s">
        <v>70</v>
      </c>
      <c r="B197" s="25" t="s">
        <v>1675</v>
      </c>
      <c r="C197" s="25" t="s">
        <v>703</v>
      </c>
      <c r="D197" s="25" t="s">
        <v>348</v>
      </c>
      <c r="E197" s="25" t="s">
        <v>348</v>
      </c>
      <c r="F197" s="25" t="s">
        <v>1483</v>
      </c>
      <c r="G197" s="197">
        <f>VLOOKUP(C197,ADMINISTRATIVAS!$F$12:$L$76,7,FALSE)</f>
        <v>100</v>
      </c>
      <c r="H197" s="196" t="s">
        <v>70</v>
      </c>
    </row>
    <row r="198" spans="1:8" x14ac:dyDescent="0.35">
      <c r="A198" s="196" t="s">
        <v>70</v>
      </c>
      <c r="B198" s="25" t="s">
        <v>1675</v>
      </c>
      <c r="C198" s="25" t="s">
        <v>709</v>
      </c>
      <c r="D198" s="25" t="s">
        <v>348</v>
      </c>
      <c r="E198" s="25" t="s">
        <v>348</v>
      </c>
      <c r="F198" s="25" t="s">
        <v>1483</v>
      </c>
      <c r="G198" s="197">
        <f>VLOOKUP(C198,ADMINISTRATIVAS!$F$12:$L$76,7,FALSE)</f>
        <v>100</v>
      </c>
      <c r="H198" s="196" t="s">
        <v>70</v>
      </c>
    </row>
    <row r="199" spans="1:8" x14ac:dyDescent="0.35">
      <c r="A199" s="196" t="s">
        <v>79</v>
      </c>
      <c r="B199" s="25" t="s">
        <v>1651</v>
      </c>
      <c r="C199" s="25" t="s">
        <v>703</v>
      </c>
      <c r="D199" s="25" t="s">
        <v>348</v>
      </c>
      <c r="E199" s="25" t="s">
        <v>348</v>
      </c>
      <c r="F199" s="25" t="s">
        <v>1483</v>
      </c>
      <c r="G199" s="197">
        <f>VLOOKUP(C199,ADMINISTRATIVAS!$F$12:$L$76,7,FALSE)</f>
        <v>100</v>
      </c>
      <c r="H199" s="196" t="s">
        <v>79</v>
      </c>
    </row>
    <row r="200" spans="1:8" x14ac:dyDescent="0.35">
      <c r="A200" s="196" t="s">
        <v>79</v>
      </c>
      <c r="B200" s="25" t="s">
        <v>1651</v>
      </c>
      <c r="C200" s="25" t="s">
        <v>709</v>
      </c>
      <c r="D200" s="25" t="s">
        <v>348</v>
      </c>
      <c r="E200" s="25" t="s">
        <v>348</v>
      </c>
      <c r="F200" s="25" t="s">
        <v>1483</v>
      </c>
      <c r="G200" s="197">
        <f>VLOOKUP(C200,ADMINISTRATIVAS!$F$12:$L$76,7,FALSE)</f>
        <v>100</v>
      </c>
      <c r="H200" s="196" t="s">
        <v>79</v>
      </c>
    </row>
    <row r="201" spans="1:8" ht="15" thickBot="1" x14ac:dyDescent="0.4">
      <c r="A201" s="198" t="s">
        <v>69</v>
      </c>
      <c r="B201" s="199" t="s">
        <v>1275</v>
      </c>
      <c r="C201" s="199" t="s">
        <v>709</v>
      </c>
      <c r="D201" s="199" t="s">
        <v>348</v>
      </c>
      <c r="E201" s="199" t="s">
        <v>348</v>
      </c>
      <c r="F201" s="199" t="s">
        <v>1483</v>
      </c>
      <c r="G201" s="197">
        <f>VLOOKUP(C201,ADMINISTRATIVAS!$F$12:$L$76,7,FALSE)</f>
        <v>100</v>
      </c>
      <c r="H201" s="198" t="s">
        <v>69</v>
      </c>
    </row>
  </sheetData>
  <sheetProtection algorithmName="SHA-512" hashValue="umC1WOfpVD551UnoRwuktVej+nYsupXEeDr0C6luGuTwKGAO4IGvzZVWl8XyJGG1czE1lMHHOy5ahsjBuGVKbg==" saltValue="Yjd8A85MCj321Lj1O0oksA==" spinCount="100000" sheet="1" objects="1" scenarios="1" selectLockedCells="1" selectUnlockedCells="1"/>
  <autoFilter ref="A12:H201" xr:uid="{00000000-0001-0000-0800-000000000000}"/>
  <mergeCells count="4">
    <mergeCell ref="A1:B9"/>
    <mergeCell ref="C1:F4"/>
    <mergeCell ref="C5:F9"/>
    <mergeCell ref="G1:H9"/>
  </mergeCells>
  <dataValidations count="1">
    <dataValidation type="list" allowBlank="1" showInputMessage="1" showErrorMessage="1" sqref="G13:G25" xr:uid="{00000000-0002-0000-0800-000000000000}">
      <formula1>$I$3:$I$8</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455CDD136F47744A9EA8994E26DC0E6" ma:contentTypeVersion="1" ma:contentTypeDescription="Crear nuevo documento." ma:contentTypeScope="" ma:versionID="d7406328d18e8d87827aee9a6fbe4035">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AF7831-16A4-495B-9506-0F57CEFB6096}">
  <ds:schemaRefs>
    <ds:schemaRef ds:uri="http://schemas.microsoft.com/office/2006/metadata/properties"/>
    <ds:schemaRef ds:uri="http://schemas.microsoft.com/office/infopath/2007/PartnerControls"/>
    <ds:schemaRef ds:uri="a7dd7203-c463-4afd-96b5-1afd886b515a"/>
    <ds:schemaRef ds:uri="8e6787b7-7240-4e0d-af58-bc5003fca61d"/>
  </ds:schemaRefs>
</ds:datastoreItem>
</file>

<file path=customXml/itemProps2.xml><?xml version="1.0" encoding="utf-8"?>
<ds:datastoreItem xmlns:ds="http://schemas.openxmlformats.org/officeDocument/2006/customXml" ds:itemID="{0DBB9B25-882A-4B80-8A54-8840BB753DCB}">
  <ds:schemaRefs>
    <ds:schemaRef ds:uri="http://schemas.microsoft.com/sharepoint/v3/contenttype/forms"/>
  </ds:schemaRefs>
</ds:datastoreItem>
</file>

<file path=customXml/itemProps3.xml><?xml version="1.0" encoding="utf-8"?>
<ds:datastoreItem xmlns:ds="http://schemas.openxmlformats.org/officeDocument/2006/customXml" ds:itemID="{9F786B59-1807-4958-A84E-45950FBC9D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ESCALA DE EVALUACION</vt:lpstr>
      <vt:lpstr>LEVANTAMIENTO DE INFO.</vt:lpstr>
      <vt:lpstr>AREAS INVOLUCRADAS</vt:lpstr>
      <vt:lpstr>ADMINISTRATIVAS</vt:lpstr>
      <vt:lpstr>TECNICAS</vt:lpstr>
      <vt:lpstr>PHVA</vt:lpstr>
      <vt:lpstr>MADUREZ</vt:lpstr>
      <vt:lpstr>CIBER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juanc9010</dc:creator>
  <cp:keywords/>
  <dc:description/>
  <cp:lastModifiedBy>Yury Andrea García Mora</cp:lastModifiedBy>
  <cp:revision/>
  <dcterms:created xsi:type="dcterms:W3CDTF">2017-07-27T15:23:10Z</dcterms:created>
  <dcterms:modified xsi:type="dcterms:W3CDTF">2025-08-13T22:56:39Z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0x010100A455CDD136F47744A9EA8994E26DC0E6</vt:lpwstr>
  </property>
  <property fmtid="{D5CDD505-2E9C-101B-9397-08002B2CF9AE}" pid="3" name="MediaServiceImageTags">
    <vt:lpwstr/>
  </property>
</Properties>
</file>